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25" activeTab="2"/>
  </bookViews>
  <sheets>
    <sheet name="2554" sheetId="1" r:id="rId1"/>
    <sheet name="2555" sheetId="2" r:id="rId2"/>
    <sheet name="2556" sheetId="3" r:id="rId3"/>
  </sheets>
  <definedNames/>
  <calcPr fullCalcOnLoad="1"/>
</workbook>
</file>

<file path=xl/sharedStrings.xml><?xml version="1.0" encoding="utf-8"?>
<sst xmlns="http://schemas.openxmlformats.org/spreadsheetml/2006/main" count="385" uniqueCount="59">
  <si>
    <t>รายการ</t>
  </si>
  <si>
    <t>ประมาณการ</t>
  </si>
  <si>
    <t>รวม</t>
  </si>
  <si>
    <t>การรักษา</t>
  </si>
  <si>
    <t>ความสงบ</t>
  </si>
  <si>
    <t>ภายใน</t>
  </si>
  <si>
    <t>การศึกษา</t>
  </si>
  <si>
    <t>สาธารณสุข</t>
  </si>
  <si>
    <t>สังคม</t>
  </si>
  <si>
    <t>สงเคราะห์</t>
  </si>
  <si>
    <t>สร้างความ</t>
  </si>
  <si>
    <t>เข้มแข็ง</t>
  </si>
  <si>
    <t>ของชุมชน</t>
  </si>
  <si>
    <t>เคหะและ</t>
  </si>
  <si>
    <t>ชุมชน</t>
  </si>
  <si>
    <t>การศาสนา</t>
  </si>
  <si>
    <t>วัฒนธรรมและ</t>
  </si>
  <si>
    <t>นันทนาการ</t>
  </si>
  <si>
    <t>อุตสาห</t>
  </si>
  <si>
    <t>กรรมและ</t>
  </si>
  <si>
    <t>การโยธา</t>
  </si>
  <si>
    <t>การเกษตร</t>
  </si>
  <si>
    <t>การ</t>
  </si>
  <si>
    <t>พาณิชย์</t>
  </si>
  <si>
    <t>งบกลาง</t>
  </si>
  <si>
    <t>รายจ่าย</t>
  </si>
  <si>
    <t xml:space="preserve">          </t>
  </si>
  <si>
    <t xml:space="preserve"> ค่าจ้างประจำ</t>
  </si>
  <si>
    <t xml:space="preserve"> 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</si>
  <si>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</si>
  <si>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</si>
  <si>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</si>
  <si>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</si>
  <si>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</si>
  <si>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</si>
  <si>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รายจ่ายอื่น</t>
  </si>
  <si>
    <t>ค่าครุภัณฑ์</t>
  </si>
  <si>
    <t>ค่าที่ดินและสิ่งก่อสร้าง</t>
  </si>
  <si>
    <t>รายรับ</t>
  </si>
  <si>
    <t>ภาษีอากร</t>
  </si>
  <si>
    <t>ค่าธรรมเนียมค่าปรับฯ</t>
  </si>
  <si>
    <t>รายได้จากทรัพย์สิน</t>
  </si>
  <si>
    <t>รายได้เบ็ดเตล็ด</t>
  </si>
  <si>
    <t>รายได้จากทุน</t>
  </si>
  <si>
    <t>รัฐบาลจัดสรรให้</t>
  </si>
  <si>
    <t>อุดหนุนทั่วไป</t>
  </si>
  <si>
    <t>รวมรายรับ</t>
  </si>
  <si>
    <t>รายรับสูงกว่ารายจ่าย</t>
  </si>
  <si>
    <t>บริหาร</t>
  </si>
  <si>
    <t>งานทั่วไป</t>
  </si>
  <si>
    <t>องค์การบริหารส่วนตำบลละลมใหม่พัฒนา</t>
  </si>
  <si>
    <t>งบแสดงผลการดำเนินงานจ่ายจากเงินรายรับ</t>
  </si>
  <si>
    <t>ไตรมาสที่  2  ตั้งแต่วันที่  1 มกราคม  2554  ถึง  31  มีนาคม  2554</t>
  </si>
  <si>
    <t>ไตรมาสที่  4  ตั้งแต่วันที่  1 กรกฎาคม  2554  ถึง  31  กันยายน  2554</t>
  </si>
  <si>
    <t>ไตรมาสที่  1  ตั้งแต่วันที่  1  ตุลาคม  2553  ถึง  31  ธันวาคม  2553</t>
  </si>
  <si>
    <t>ไตรมาสที่  3  ตั้งแต่วันที่  1 เมษายน  2554  ถึง  31  มิถุนายน  2554</t>
  </si>
  <si>
    <t>ไตรมาสที่  1  ตั้งแต่วันที่  1  ตุลาคม  2554  ถึง  31  ธันวาคม  2554</t>
  </si>
  <si>
    <t>ไตรมาสที่  2  ตั้งแต่วันที่  1 มกราคม  2555  ถึง  31  มีนาคม  2555</t>
  </si>
  <si>
    <t>ไตรมาสที่  1  ตั้งแต่วันที่  1  ตุลาคม  2555  ถึง  31  ธันวาคม  2555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</si>
</sst>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0.00_ ;[Red]\-0.00\ "/>
    <numFmt numFmtId="189" formatCode="\(\4\4\3\4#,##0\)\ "/>
    <numFmt numFmtId="190" formatCode="\(\4\4\3\4#,##0.00\)\ "/>
    <numFmt numFmtId="191" formatCode="\-####"/>
    <numFmt numFmtId="192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11"/>
      <name val="Angsana New"/>
      <family val="1"/>
    </font>
    <font>
      <b/>
      <u val="single"/>
      <sz val="11"/>
      <name val="Angsana New"/>
      <family val="1"/>
    </font>
    <font>
      <b/>
      <sz val="11"/>
      <name val="Angsana New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92" fontId="4" fillId="0" borderId="1" xfId="17" applyNumberFormat="1" applyFont="1" applyBorder="1" applyAlignment="1">
      <alignment/>
    </xf>
    <xf numFmtId="0" fontId="6" fillId="0" borderId="0" xfId="0" applyFont="1" applyAlignment="1">
      <alignment/>
    </xf>
    <xf numFmtId="43" fontId="6" fillId="0" borderId="2" xfId="0" applyNumberFormat="1" applyFont="1" applyBorder="1" applyAlignment="1">
      <alignment horizontal="center"/>
    </xf>
    <xf numFmtId="43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43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3" fontId="6" fillId="0" borderId="4" xfId="0" applyNumberFormat="1" applyFont="1" applyBorder="1" applyAlignment="1">
      <alignment horizontal="center"/>
    </xf>
    <xf numFmtId="43" fontId="6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43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43" fontId="6" fillId="0" borderId="9" xfId="0" applyNumberFormat="1" applyFont="1" applyBorder="1" applyAlignment="1">
      <alignment/>
    </xf>
    <xf numFmtId="43" fontId="6" fillId="0" borderId="9" xfId="0" applyNumberFormat="1" applyFont="1" applyBorder="1" applyAlignment="1">
      <alignment horizontal="right"/>
    </xf>
    <xf numFmtId="43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3" fontId="6" fillId="0" borderId="1" xfId="0" applyNumberFormat="1" applyFont="1" applyBorder="1" applyAlignment="1">
      <alignment/>
    </xf>
    <xf numFmtId="43" fontId="6" fillId="0" borderId="1" xfId="0" applyNumberFormat="1" applyFont="1" applyBorder="1" applyAlignment="1">
      <alignment horizontal="right"/>
    </xf>
    <xf numFmtId="4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43" fontId="6" fillId="0" borderId="14" xfId="0" applyNumberFormat="1" applyFont="1" applyBorder="1" applyAlignment="1">
      <alignment/>
    </xf>
    <xf numFmtId="43" fontId="6" fillId="0" borderId="14" xfId="0" applyNumberFormat="1" applyFont="1" applyBorder="1" applyAlignment="1">
      <alignment horizontal="right"/>
    </xf>
    <xf numFmtId="43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3" fontId="6" fillId="0" borderId="15" xfId="0" applyNumberFormat="1" applyFont="1" applyBorder="1" applyAlignment="1">
      <alignment/>
    </xf>
    <xf numFmtId="43" fontId="6" fillId="0" borderId="15" xfId="0" applyNumberFormat="1" applyFont="1" applyBorder="1" applyAlignment="1">
      <alignment horizontal="right"/>
    </xf>
    <xf numFmtId="43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3" fontId="6" fillId="0" borderId="16" xfId="0" applyNumberFormat="1" applyFont="1" applyBorder="1" applyAlignment="1">
      <alignment/>
    </xf>
    <xf numFmtId="0" fontId="7" fillId="0" borderId="17" xfId="0" applyFont="1" applyBorder="1" applyAlignment="1">
      <alignment horizontal="left"/>
    </xf>
    <xf numFmtId="0" fontId="6" fillId="0" borderId="18" xfId="0" applyFont="1" applyBorder="1" applyAlignment="1">
      <alignment/>
    </xf>
    <xf numFmtId="43" fontId="6" fillId="0" borderId="19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43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43" fontId="6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4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/>
    </xf>
    <xf numFmtId="43" fontId="6" fillId="0" borderId="22" xfId="0" applyNumberFormat="1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43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43" fontId="6" fillId="0" borderId="16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43" fontId="6" fillId="0" borderId="23" xfId="0" applyNumberFormat="1" applyFont="1" applyBorder="1" applyAlignment="1">
      <alignment/>
    </xf>
    <xf numFmtId="43" fontId="6" fillId="0" borderId="23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43" fontId="6" fillId="0" borderId="24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Alignment="1">
      <alignment horizontal="left"/>
    </xf>
    <xf numFmtId="43" fontId="6" fillId="0" borderId="0" xfId="0" applyNumberFormat="1" applyFont="1" applyAlignment="1">
      <alignment/>
    </xf>
    <xf numFmtId="43" fontId="6" fillId="0" borderId="0" xfId="0" applyNumberFormat="1" applyFont="1" applyAlignment="1">
      <alignment horizontal="right"/>
    </xf>
    <xf numFmtId="192" fontId="6" fillId="0" borderId="1" xfId="0" applyNumberFormat="1" applyFont="1" applyBorder="1" applyAlignment="1">
      <alignment/>
    </xf>
    <xf numFmtId="43" fontId="6" fillId="0" borderId="25" xfId="0" applyNumberFormat="1" applyFont="1" applyBorder="1" applyAlignment="1">
      <alignment/>
    </xf>
    <xf numFmtId="43" fontId="6" fillId="0" borderId="25" xfId="0" applyNumberFormat="1" applyFont="1" applyBorder="1" applyAlignment="1">
      <alignment horizontal="right"/>
    </xf>
    <xf numFmtId="192" fontId="6" fillId="0" borderId="23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3" fontId="6" fillId="0" borderId="0" xfId="0" applyNumberFormat="1" applyFont="1" applyBorder="1" applyAlignment="1">
      <alignment/>
    </xf>
    <xf numFmtId="4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92" fontId="6" fillId="0" borderId="1" xfId="0" applyNumberFormat="1" applyFont="1" applyBorder="1" applyAlignment="1">
      <alignment horizontal="right"/>
    </xf>
    <xf numFmtId="192" fontId="6" fillId="0" borderId="16" xfId="0" applyNumberFormat="1" applyFont="1" applyBorder="1" applyAlignment="1">
      <alignment/>
    </xf>
    <xf numFmtId="192" fontId="6" fillId="0" borderId="1" xfId="17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3" fontId="6" fillId="0" borderId="2" xfId="0" applyNumberFormat="1" applyFont="1" applyBorder="1" applyAlignment="1">
      <alignment horizontal="center"/>
    </xf>
    <xf numFmtId="43" fontId="6" fillId="0" borderId="3" xfId="0" applyNumberFormat="1" applyFont="1" applyBorder="1" applyAlignment="1">
      <alignment horizontal="center"/>
    </xf>
    <xf numFmtId="43" fontId="6" fillId="0" borderId="4" xfId="0" applyNumberFormat="1" applyFont="1" applyBorder="1" applyAlignment="1">
      <alignment horizontal="center"/>
    </xf>
    <xf numFmtId="43" fontId="6" fillId="0" borderId="2" xfId="0" applyNumberFormat="1" applyFont="1" applyBorder="1" applyAlignment="1">
      <alignment horizontal="right"/>
    </xf>
    <xf numFmtId="43" fontId="6" fillId="0" borderId="3" xfId="0" applyNumberFormat="1" applyFont="1" applyBorder="1" applyAlignment="1">
      <alignment horizontal="right"/>
    </xf>
    <xf numFmtId="43" fontId="6" fillId="0" borderId="4" xfId="0" applyNumberFormat="1" applyFont="1" applyBorder="1" applyAlignment="1">
      <alignment horizontal="right"/>
    </xf>
    <xf numFmtId="43" fontId="6" fillId="0" borderId="2" xfId="0" applyNumberFormat="1" applyFont="1" applyBorder="1" applyAlignment="1">
      <alignment horizontal="center" vertical="center"/>
    </xf>
    <xf numFmtId="43" fontId="6" fillId="0" borderId="3" xfId="0" applyNumberFormat="1" applyFont="1" applyBorder="1" applyAlignment="1">
      <alignment horizontal="center" vertical="center"/>
    </xf>
    <xf numFmtId="43" fontId="6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view="pageBreakPreview" zoomScaleSheetLayoutView="100" workbookViewId="0" topLeftCell="A94">
      <selection activeCell="A97" sqref="A97:IV97"/>
    </sheetView>
  </sheetViews>
  <sheetFormatPr defaultColWidth="9.140625" defaultRowHeight="12.75"/>
  <cols>
    <col min="1" max="1" width="5.57421875" style="66" customWidth="1"/>
    <col min="2" max="2" width="13.8515625" style="2" customWidth="1"/>
    <col min="3" max="3" width="10.140625" style="67" customWidth="1"/>
    <col min="4" max="4" width="9.8515625" style="68" customWidth="1"/>
    <col min="5" max="5" width="9.140625" style="67" customWidth="1"/>
    <col min="6" max="6" width="8.28125" style="2" customWidth="1"/>
    <col min="7" max="7" width="9.57421875" style="67" customWidth="1"/>
    <col min="8" max="8" width="8.00390625" style="67" customWidth="1"/>
    <col min="9" max="9" width="8.28125" style="2" customWidth="1"/>
    <col min="10" max="10" width="10.140625" style="67" customWidth="1"/>
    <col min="11" max="11" width="7.7109375" style="2" customWidth="1"/>
    <col min="12" max="12" width="9.421875" style="67" customWidth="1"/>
    <col min="13" max="13" width="7.00390625" style="2" customWidth="1"/>
    <col min="14" max="14" width="7.28125" style="2" customWidth="1"/>
    <col min="15" max="16384" width="9.140625" style="2" customWidth="1"/>
  </cols>
  <sheetData>
    <row r="1" spans="1:16" ht="21">
      <c r="A1" s="85" t="s">
        <v>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21">
      <c r="A2" s="85" t="s">
        <v>51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21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6.5">
      <c r="A4" s="87" t="s">
        <v>0</v>
      </c>
      <c r="B4" s="88"/>
      <c r="C4" s="93" t="s">
        <v>1</v>
      </c>
      <c r="D4" s="96" t="s">
        <v>2</v>
      </c>
      <c r="E4" s="3" t="s">
        <v>48</v>
      </c>
      <c r="F4" s="5" t="s">
        <v>3</v>
      </c>
      <c r="G4" s="93" t="s">
        <v>6</v>
      </c>
      <c r="H4" s="93" t="s">
        <v>7</v>
      </c>
      <c r="I4" s="5" t="s">
        <v>8</v>
      </c>
      <c r="J4" s="3" t="s">
        <v>13</v>
      </c>
      <c r="K4" s="5" t="s">
        <v>10</v>
      </c>
      <c r="L4" s="3" t="s">
        <v>15</v>
      </c>
      <c r="M4" s="5" t="s">
        <v>18</v>
      </c>
      <c r="N4" s="5" t="s">
        <v>21</v>
      </c>
      <c r="O4" s="5" t="s">
        <v>22</v>
      </c>
      <c r="P4" s="5"/>
    </row>
    <row r="5" spans="1:16" ht="16.5">
      <c r="A5" s="89"/>
      <c r="B5" s="90"/>
      <c r="C5" s="94"/>
      <c r="D5" s="97"/>
      <c r="E5" s="6" t="s">
        <v>49</v>
      </c>
      <c r="F5" s="7" t="s">
        <v>4</v>
      </c>
      <c r="G5" s="94"/>
      <c r="H5" s="94"/>
      <c r="I5" s="7" t="s">
        <v>9</v>
      </c>
      <c r="J5" s="6" t="s">
        <v>14</v>
      </c>
      <c r="K5" s="7" t="s">
        <v>11</v>
      </c>
      <c r="L5" s="6" t="s">
        <v>16</v>
      </c>
      <c r="M5" s="7" t="s">
        <v>19</v>
      </c>
      <c r="N5" s="7"/>
      <c r="O5" s="7" t="s">
        <v>23</v>
      </c>
      <c r="P5" s="7" t="s">
        <v>24</v>
      </c>
    </row>
    <row r="6" spans="1:16" ht="16.5">
      <c r="A6" s="91"/>
      <c r="B6" s="92"/>
      <c r="C6" s="95"/>
      <c r="D6" s="98"/>
      <c r="E6" s="9"/>
      <c r="F6" s="10" t="s">
        <v>5</v>
      </c>
      <c r="G6" s="95"/>
      <c r="H6" s="95"/>
      <c r="I6" s="10"/>
      <c r="J6" s="8"/>
      <c r="K6" s="10" t="s">
        <v>12</v>
      </c>
      <c r="L6" s="8" t="s">
        <v>17</v>
      </c>
      <c r="M6" s="10" t="s">
        <v>20</v>
      </c>
      <c r="N6" s="10"/>
      <c r="O6" s="10"/>
      <c r="P6" s="10"/>
    </row>
    <row r="7" spans="1:16" ht="16.5">
      <c r="A7" s="11" t="s">
        <v>25</v>
      </c>
      <c r="B7" s="12"/>
      <c r="C7" s="13"/>
      <c r="D7" s="4"/>
      <c r="E7" s="13"/>
      <c r="F7" s="14"/>
      <c r="G7" s="13"/>
      <c r="H7" s="13"/>
      <c r="I7" s="14"/>
      <c r="J7" s="13"/>
      <c r="K7" s="14"/>
      <c r="L7" s="13"/>
      <c r="M7" s="14"/>
      <c r="N7" s="14"/>
      <c r="O7" s="14"/>
      <c r="P7" s="14"/>
    </row>
    <row r="8" spans="1:16" ht="16.5">
      <c r="A8" s="15"/>
      <c r="B8" s="16" t="s">
        <v>28</v>
      </c>
      <c r="C8" s="17">
        <v>2933760</v>
      </c>
      <c r="D8" s="18">
        <v>633900</v>
      </c>
      <c r="E8" s="17">
        <v>509250</v>
      </c>
      <c r="F8" s="19"/>
      <c r="G8" s="17">
        <v>33600</v>
      </c>
      <c r="H8" s="19"/>
      <c r="I8" s="19"/>
      <c r="J8" s="17">
        <v>91050</v>
      </c>
      <c r="K8" s="20"/>
      <c r="L8" s="17"/>
      <c r="M8" s="20"/>
      <c r="N8" s="20"/>
      <c r="O8" s="20"/>
      <c r="P8" s="20"/>
    </row>
    <row r="9" spans="1:16" ht="16.5">
      <c r="A9" s="21"/>
      <c r="B9" s="22" t="s">
        <v>27</v>
      </c>
      <c r="C9" s="23">
        <v>132000</v>
      </c>
      <c r="D9" s="24">
        <v>29640</v>
      </c>
      <c r="E9" s="23">
        <v>29640</v>
      </c>
      <c r="F9" s="25"/>
      <c r="G9" s="25"/>
      <c r="H9" s="25"/>
      <c r="I9" s="25"/>
      <c r="J9" s="23"/>
      <c r="K9" s="26"/>
      <c r="L9" s="23"/>
      <c r="M9" s="26"/>
      <c r="N9" s="26"/>
      <c r="O9" s="26"/>
      <c r="P9" s="26"/>
    </row>
    <row r="10" spans="1:16" ht="16.5">
      <c r="A10" s="27"/>
      <c r="B10" s="22" t="s">
        <v>29</v>
      </c>
      <c r="C10" s="23">
        <v>960000</v>
      </c>
      <c r="D10" s="24">
        <v>153600</v>
      </c>
      <c r="E10" s="23">
        <v>45180</v>
      </c>
      <c r="F10" s="25"/>
      <c r="G10" s="23">
        <v>44340</v>
      </c>
      <c r="H10" s="23">
        <v>19740</v>
      </c>
      <c r="I10" s="25"/>
      <c r="J10" s="23">
        <v>44340</v>
      </c>
      <c r="K10" s="26"/>
      <c r="L10" s="23"/>
      <c r="M10" s="26"/>
      <c r="N10" s="26"/>
      <c r="O10" s="26"/>
      <c r="P10" s="26"/>
    </row>
    <row r="11" spans="1:16" ht="16.5">
      <c r="A11" s="27"/>
      <c r="B11" s="22" t="s">
        <v>30</v>
      </c>
      <c r="C11" s="23">
        <v>2711200</v>
      </c>
      <c r="D11" s="24">
        <v>440953</v>
      </c>
      <c r="E11" s="23">
        <v>418371</v>
      </c>
      <c r="F11" s="25"/>
      <c r="G11" s="23">
        <v>12862</v>
      </c>
      <c r="H11" s="23">
        <v>1080</v>
      </c>
      <c r="I11" s="25"/>
      <c r="J11" s="23">
        <v>8640</v>
      </c>
      <c r="K11" s="26"/>
      <c r="L11" s="23"/>
      <c r="M11" s="26"/>
      <c r="N11" s="26"/>
      <c r="O11" s="26"/>
      <c r="P11" s="26"/>
    </row>
    <row r="12" spans="1:16" ht="16.5">
      <c r="A12" s="27"/>
      <c r="B12" s="22" t="s">
        <v>31</v>
      </c>
      <c r="C12" s="23">
        <v>1411732</v>
      </c>
      <c r="D12" s="24">
        <v>110014.8</v>
      </c>
      <c r="E12" s="23">
        <v>30448.8</v>
      </c>
      <c r="F12" s="25"/>
      <c r="G12" s="23">
        <v>8816</v>
      </c>
      <c r="H12" s="25"/>
      <c r="I12" s="25"/>
      <c r="J12" s="23">
        <v>750</v>
      </c>
      <c r="K12" s="26"/>
      <c r="L12" s="23">
        <v>70000</v>
      </c>
      <c r="M12" s="26"/>
      <c r="N12" s="26"/>
      <c r="O12" s="26"/>
      <c r="P12" s="26"/>
    </row>
    <row r="13" spans="1:16" ht="16.5">
      <c r="A13" s="27"/>
      <c r="B13" s="16" t="s">
        <v>32</v>
      </c>
      <c r="C13" s="23">
        <v>1854040</v>
      </c>
      <c r="D13" s="24">
        <v>39589</v>
      </c>
      <c r="E13" s="23">
        <v>32189</v>
      </c>
      <c r="F13" s="25"/>
      <c r="G13" s="23">
        <v>7400</v>
      </c>
      <c r="H13" s="25"/>
      <c r="I13" s="25"/>
      <c r="J13" s="23"/>
      <c r="K13" s="26"/>
      <c r="L13" s="23"/>
      <c r="M13" s="26"/>
      <c r="N13" s="26"/>
      <c r="O13" s="26"/>
      <c r="P13" s="26"/>
    </row>
    <row r="14" spans="1:16" ht="16.5">
      <c r="A14" s="27" t="s">
        <v>26</v>
      </c>
      <c r="B14" s="28" t="s">
        <v>33</v>
      </c>
      <c r="C14" s="23">
        <v>210000</v>
      </c>
      <c r="D14" s="24">
        <v>36437.74</v>
      </c>
      <c r="E14" s="23">
        <v>36437.74</v>
      </c>
      <c r="F14" s="25"/>
      <c r="G14" s="25"/>
      <c r="H14" s="25"/>
      <c r="I14" s="25"/>
      <c r="J14" s="23"/>
      <c r="K14" s="26"/>
      <c r="L14" s="23"/>
      <c r="M14" s="26"/>
      <c r="N14" s="26"/>
      <c r="O14" s="26"/>
      <c r="P14" s="26"/>
    </row>
    <row r="15" spans="1:16" ht="16.5">
      <c r="A15" s="27"/>
      <c r="B15" s="28" t="s">
        <v>34</v>
      </c>
      <c r="C15" s="23">
        <v>1626200</v>
      </c>
      <c r="D15" s="24"/>
      <c r="E15" s="25"/>
      <c r="F15" s="25"/>
      <c r="G15" s="25"/>
      <c r="H15" s="25"/>
      <c r="I15" s="25"/>
      <c r="J15" s="23"/>
      <c r="K15" s="26"/>
      <c r="L15" s="23"/>
      <c r="M15" s="26"/>
      <c r="N15" s="26"/>
      <c r="O15" s="26"/>
      <c r="P15" s="26"/>
    </row>
    <row r="16" spans="1:16" ht="16.5">
      <c r="A16" s="27"/>
      <c r="B16" s="29" t="s">
        <v>35</v>
      </c>
      <c r="C16" s="23">
        <v>1502000</v>
      </c>
      <c r="D16" s="24">
        <v>333000</v>
      </c>
      <c r="E16" s="25"/>
      <c r="F16" s="25"/>
      <c r="G16" s="25"/>
      <c r="H16" s="25"/>
      <c r="I16" s="23">
        <f>SUM(D16:H16)</f>
        <v>333000</v>
      </c>
      <c r="J16" s="23"/>
      <c r="K16" s="26"/>
      <c r="L16" s="23"/>
      <c r="M16" s="26"/>
      <c r="N16" s="26"/>
      <c r="O16" s="26"/>
      <c r="P16" s="26"/>
    </row>
    <row r="17" spans="1:16" ht="16.5">
      <c r="A17" s="27"/>
      <c r="B17" s="28" t="s">
        <v>24</v>
      </c>
      <c r="C17" s="23">
        <v>2170230</v>
      </c>
      <c r="D17" s="24">
        <v>137269</v>
      </c>
      <c r="E17" s="25"/>
      <c r="F17" s="25"/>
      <c r="G17" s="25"/>
      <c r="H17" s="25"/>
      <c r="I17" s="25"/>
      <c r="J17" s="23"/>
      <c r="K17" s="26"/>
      <c r="L17" s="23"/>
      <c r="M17" s="26"/>
      <c r="N17" s="26"/>
      <c r="O17" s="26"/>
      <c r="P17" s="23">
        <f>SUM(D17:O17)</f>
        <v>137269</v>
      </c>
    </row>
    <row r="18" spans="1:16" ht="16.5">
      <c r="A18" s="27"/>
      <c r="B18" s="28" t="s">
        <v>36</v>
      </c>
      <c r="C18" s="23">
        <v>138600</v>
      </c>
      <c r="D18" s="24"/>
      <c r="E18" s="25"/>
      <c r="F18" s="25"/>
      <c r="G18" s="25"/>
      <c r="H18" s="25"/>
      <c r="I18" s="25"/>
      <c r="J18" s="23"/>
      <c r="K18" s="26"/>
      <c r="L18" s="23"/>
      <c r="M18" s="26"/>
      <c r="N18" s="26"/>
      <c r="O18" s="26"/>
      <c r="P18" s="26"/>
    </row>
    <row r="19" spans="1:16" ht="16.5">
      <c r="A19" s="30"/>
      <c r="B19" s="31" t="s">
        <v>37</v>
      </c>
      <c r="C19" s="32">
        <v>1393800</v>
      </c>
      <c r="D19" s="33"/>
      <c r="E19" s="34"/>
      <c r="F19" s="34"/>
      <c r="G19" s="34"/>
      <c r="H19" s="34"/>
      <c r="I19" s="34"/>
      <c r="J19" s="32"/>
      <c r="K19" s="35"/>
      <c r="L19" s="32"/>
      <c r="M19" s="35"/>
      <c r="N19" s="35"/>
      <c r="O19" s="35"/>
      <c r="P19" s="35"/>
    </row>
    <row r="20" spans="1:16" ht="17.25" thickBot="1">
      <c r="A20" s="80" t="s">
        <v>2</v>
      </c>
      <c r="B20" s="81"/>
      <c r="C20" s="36">
        <f>SUM(C8:C19)</f>
        <v>17043562</v>
      </c>
      <c r="D20" s="37">
        <f>SUM(D8:D19)</f>
        <v>1914403.54</v>
      </c>
      <c r="E20" s="36">
        <f>SUM(E8:E19)</f>
        <v>1101516.54</v>
      </c>
      <c r="F20" s="38"/>
      <c r="G20" s="36">
        <f>SUM(G8:G19)</f>
        <v>107018</v>
      </c>
      <c r="H20" s="36">
        <f>SUM(H10:H19)</f>
        <v>20820</v>
      </c>
      <c r="I20" s="36">
        <f>SUM(I16:I19)</f>
        <v>333000</v>
      </c>
      <c r="J20" s="36">
        <f>SUM(J8:J19)</f>
        <v>144780</v>
      </c>
      <c r="K20" s="39"/>
      <c r="L20" s="36">
        <f>SUM(L12:L19)</f>
        <v>70000</v>
      </c>
      <c r="M20" s="39"/>
      <c r="N20" s="39"/>
      <c r="O20" s="39"/>
      <c r="P20" s="40">
        <f>SUM(P17:P19)</f>
        <v>137269</v>
      </c>
    </row>
    <row r="21" spans="1:16" ht="17.25" thickTop="1">
      <c r="A21" s="41" t="s">
        <v>38</v>
      </c>
      <c r="B21" s="42"/>
      <c r="C21" s="43"/>
      <c r="D21" s="44"/>
      <c r="E21" s="43"/>
      <c r="F21" s="45"/>
      <c r="G21" s="43"/>
      <c r="H21" s="43"/>
      <c r="I21" s="45"/>
      <c r="J21" s="43"/>
      <c r="K21" s="45"/>
      <c r="L21" s="46"/>
      <c r="M21" s="47"/>
      <c r="N21" s="47"/>
      <c r="O21" s="47"/>
      <c r="P21" s="45"/>
    </row>
    <row r="22" spans="1:16" ht="16.5">
      <c r="A22" s="15"/>
      <c r="B22" s="29" t="s">
        <v>39</v>
      </c>
      <c r="C22" s="17">
        <v>149511</v>
      </c>
      <c r="D22" s="18">
        <v>1263.16</v>
      </c>
      <c r="E22" s="17"/>
      <c r="F22" s="20"/>
      <c r="G22" s="17"/>
      <c r="H22" s="17"/>
      <c r="I22" s="20"/>
      <c r="J22" s="17"/>
      <c r="K22" s="20"/>
      <c r="L22" s="48"/>
      <c r="M22" s="49"/>
      <c r="N22" s="49"/>
      <c r="O22" s="49"/>
      <c r="P22" s="20"/>
    </row>
    <row r="23" spans="1:16" ht="16.5">
      <c r="A23" s="27"/>
      <c r="B23" s="28" t="s">
        <v>40</v>
      </c>
      <c r="C23" s="23">
        <v>55706</v>
      </c>
      <c r="D23" s="24">
        <v>9427</v>
      </c>
      <c r="E23" s="23"/>
      <c r="F23" s="26"/>
      <c r="G23" s="23"/>
      <c r="H23" s="23"/>
      <c r="I23" s="26"/>
      <c r="J23" s="23"/>
      <c r="K23" s="26"/>
      <c r="L23" s="50"/>
      <c r="M23" s="51"/>
      <c r="N23" s="51"/>
      <c r="O23" s="51"/>
      <c r="P23" s="26"/>
    </row>
    <row r="24" spans="1:16" ht="16.5">
      <c r="A24" s="27"/>
      <c r="B24" s="28" t="s">
        <v>41</v>
      </c>
      <c r="C24" s="23">
        <v>105890</v>
      </c>
      <c r="D24" s="24">
        <v>18377.94</v>
      </c>
      <c r="E24" s="23"/>
      <c r="F24" s="26"/>
      <c r="G24" s="23"/>
      <c r="H24" s="23"/>
      <c r="I24" s="26"/>
      <c r="J24" s="23"/>
      <c r="K24" s="26"/>
      <c r="L24" s="50"/>
      <c r="M24" s="51"/>
      <c r="N24" s="51"/>
      <c r="O24" s="51"/>
      <c r="P24" s="26"/>
    </row>
    <row r="25" spans="1:16" ht="16.5">
      <c r="A25" s="27"/>
      <c r="B25" s="28" t="s">
        <v>42</v>
      </c>
      <c r="C25" s="23">
        <v>77700</v>
      </c>
      <c r="D25" s="24">
        <v>45500</v>
      </c>
      <c r="E25" s="23"/>
      <c r="F25" s="26"/>
      <c r="G25" s="23"/>
      <c r="H25" s="23"/>
      <c r="I25" s="26"/>
      <c r="J25" s="23"/>
      <c r="K25" s="26"/>
      <c r="L25" s="50"/>
      <c r="M25" s="51"/>
      <c r="N25" s="51"/>
      <c r="O25" s="51"/>
      <c r="P25" s="26"/>
    </row>
    <row r="26" spans="1:16" ht="16.5">
      <c r="A26" s="27"/>
      <c r="B26" s="28" t="s">
        <v>43</v>
      </c>
      <c r="C26" s="25"/>
      <c r="D26" s="24">
        <v>400</v>
      </c>
      <c r="E26" s="23"/>
      <c r="F26" s="26"/>
      <c r="G26" s="23"/>
      <c r="H26" s="23"/>
      <c r="I26" s="26"/>
      <c r="J26" s="23"/>
      <c r="K26" s="26"/>
      <c r="L26" s="50"/>
      <c r="M26" s="51"/>
      <c r="N26" s="51"/>
      <c r="O26" s="51"/>
      <c r="P26" s="26"/>
    </row>
    <row r="27" spans="1:16" ht="16.5">
      <c r="A27" s="27"/>
      <c r="B27" s="28" t="s">
        <v>44</v>
      </c>
      <c r="C27" s="23">
        <v>9634063</v>
      </c>
      <c r="D27" s="24">
        <v>2293725.69</v>
      </c>
      <c r="E27" s="23"/>
      <c r="F27" s="26"/>
      <c r="G27" s="23"/>
      <c r="H27" s="23"/>
      <c r="I27" s="26"/>
      <c r="J27" s="23"/>
      <c r="K27" s="26"/>
      <c r="L27" s="50"/>
      <c r="M27" s="51"/>
      <c r="N27" s="51"/>
      <c r="O27" s="51"/>
      <c r="P27" s="26"/>
    </row>
    <row r="28" spans="1:16" ht="16.5">
      <c r="A28" s="52"/>
      <c r="B28" s="53" t="s">
        <v>45</v>
      </c>
      <c r="C28" s="54">
        <v>7020692</v>
      </c>
      <c r="D28" s="55"/>
      <c r="E28" s="54"/>
      <c r="F28" s="56"/>
      <c r="G28" s="54"/>
      <c r="H28" s="54"/>
      <c r="I28" s="56"/>
      <c r="J28" s="54"/>
      <c r="K28" s="56"/>
      <c r="L28" s="57"/>
      <c r="M28" s="58"/>
      <c r="N28" s="58"/>
      <c r="O28" s="58"/>
      <c r="P28" s="56"/>
    </row>
    <row r="29" spans="1:16" ht="17.25" thickBot="1">
      <c r="A29" s="80" t="s">
        <v>46</v>
      </c>
      <c r="B29" s="82"/>
      <c r="C29" s="40">
        <f>SUM(C22:C28)</f>
        <v>17043562</v>
      </c>
      <c r="D29" s="59">
        <f>SUM(D22:D28)</f>
        <v>2368693.79</v>
      </c>
      <c r="E29" s="40"/>
      <c r="F29" s="60"/>
      <c r="G29" s="40"/>
      <c r="H29" s="40"/>
      <c r="I29" s="60"/>
      <c r="J29" s="40"/>
      <c r="K29" s="60"/>
      <c r="L29" s="36"/>
      <c r="M29" s="39"/>
      <c r="N29" s="39"/>
      <c r="O29" s="39"/>
      <c r="P29" s="60"/>
    </row>
    <row r="30" spans="1:16" ht="18" thickBot="1" thickTop="1">
      <c r="A30" s="83" t="s">
        <v>47</v>
      </c>
      <c r="B30" s="84"/>
      <c r="C30" s="61"/>
      <c r="D30" s="62">
        <v>454290.25</v>
      </c>
      <c r="E30" s="61"/>
      <c r="F30" s="63"/>
      <c r="G30" s="61"/>
      <c r="H30" s="61"/>
      <c r="I30" s="63"/>
      <c r="J30" s="61"/>
      <c r="K30" s="63"/>
      <c r="L30" s="64"/>
      <c r="M30" s="65"/>
      <c r="N30" s="65"/>
      <c r="O30" s="65"/>
      <c r="P30" s="63"/>
    </row>
    <row r="31" ht="17.25" thickTop="1"/>
    <row r="32" spans="1:16" ht="21">
      <c r="A32" s="85" t="s">
        <v>50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1:16" ht="21">
      <c r="A33" s="85" t="s">
        <v>51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1:16" ht="21">
      <c r="A34" s="86" t="s">
        <v>52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1:16" ht="16.5">
      <c r="A35" s="87" t="s">
        <v>0</v>
      </c>
      <c r="B35" s="88"/>
      <c r="C35" s="93" t="s">
        <v>1</v>
      </c>
      <c r="D35" s="96" t="s">
        <v>2</v>
      </c>
      <c r="E35" s="3" t="s">
        <v>48</v>
      </c>
      <c r="F35" s="5" t="s">
        <v>3</v>
      </c>
      <c r="G35" s="93" t="s">
        <v>6</v>
      </c>
      <c r="H35" s="93" t="s">
        <v>7</v>
      </c>
      <c r="I35" s="5" t="s">
        <v>8</v>
      </c>
      <c r="J35" s="3" t="s">
        <v>13</v>
      </c>
      <c r="K35" s="5" t="s">
        <v>10</v>
      </c>
      <c r="L35" s="3" t="s">
        <v>15</v>
      </c>
      <c r="M35" s="5" t="s">
        <v>18</v>
      </c>
      <c r="N35" s="5" t="s">
        <v>21</v>
      </c>
      <c r="O35" s="5" t="s">
        <v>22</v>
      </c>
      <c r="P35" s="5"/>
    </row>
    <row r="36" spans="1:16" ht="16.5">
      <c r="A36" s="89"/>
      <c r="B36" s="90"/>
      <c r="C36" s="94"/>
      <c r="D36" s="97"/>
      <c r="E36" s="6" t="s">
        <v>49</v>
      </c>
      <c r="F36" s="7" t="s">
        <v>4</v>
      </c>
      <c r="G36" s="94"/>
      <c r="H36" s="94"/>
      <c r="I36" s="7" t="s">
        <v>9</v>
      </c>
      <c r="J36" s="6" t="s">
        <v>14</v>
      </c>
      <c r="K36" s="7" t="s">
        <v>11</v>
      </c>
      <c r="L36" s="6" t="s">
        <v>16</v>
      </c>
      <c r="M36" s="7" t="s">
        <v>19</v>
      </c>
      <c r="N36" s="7"/>
      <c r="O36" s="7" t="s">
        <v>23</v>
      </c>
      <c r="P36" s="7" t="s">
        <v>24</v>
      </c>
    </row>
    <row r="37" spans="1:16" ht="16.5">
      <c r="A37" s="91"/>
      <c r="B37" s="92"/>
      <c r="C37" s="95"/>
      <c r="D37" s="98"/>
      <c r="E37" s="9"/>
      <c r="F37" s="10" t="s">
        <v>5</v>
      </c>
      <c r="G37" s="95"/>
      <c r="H37" s="95"/>
      <c r="I37" s="10"/>
      <c r="J37" s="8"/>
      <c r="K37" s="10" t="s">
        <v>12</v>
      </c>
      <c r="L37" s="8" t="s">
        <v>17</v>
      </c>
      <c r="M37" s="10" t="s">
        <v>20</v>
      </c>
      <c r="N37" s="10"/>
      <c r="O37" s="10"/>
      <c r="P37" s="10"/>
    </row>
    <row r="38" spans="1:16" ht="16.5">
      <c r="A38" s="11" t="s">
        <v>25</v>
      </c>
      <c r="B38" s="12"/>
      <c r="C38" s="13"/>
      <c r="D38" s="4"/>
      <c r="E38" s="13"/>
      <c r="F38" s="14"/>
      <c r="G38" s="13"/>
      <c r="H38" s="13"/>
      <c r="I38" s="14"/>
      <c r="J38" s="13"/>
      <c r="K38" s="14"/>
      <c r="L38" s="13"/>
      <c r="M38" s="14"/>
      <c r="N38" s="14"/>
      <c r="O38" s="14"/>
      <c r="P38" s="14"/>
    </row>
    <row r="39" spans="1:16" ht="16.5">
      <c r="A39" s="15"/>
      <c r="B39" s="16" t="s">
        <v>28</v>
      </c>
      <c r="C39" s="17">
        <v>2933760</v>
      </c>
      <c r="D39" s="18">
        <v>681430</v>
      </c>
      <c r="E39" s="17">
        <v>556780</v>
      </c>
      <c r="F39" s="19"/>
      <c r="G39" s="17">
        <v>33600</v>
      </c>
      <c r="H39" s="19"/>
      <c r="I39" s="19"/>
      <c r="J39" s="17">
        <v>91050</v>
      </c>
      <c r="K39" s="20"/>
      <c r="L39" s="17"/>
      <c r="M39" s="20"/>
      <c r="N39" s="20"/>
      <c r="O39" s="20"/>
      <c r="P39" s="20"/>
    </row>
    <row r="40" spans="1:16" ht="16.5">
      <c r="A40" s="21"/>
      <c r="B40" s="22" t="s">
        <v>27</v>
      </c>
      <c r="C40" s="23">
        <v>132000</v>
      </c>
      <c r="D40" s="24">
        <v>29640</v>
      </c>
      <c r="E40" s="23">
        <v>29640</v>
      </c>
      <c r="F40" s="25"/>
      <c r="G40" s="25"/>
      <c r="H40" s="25"/>
      <c r="I40" s="25"/>
      <c r="J40" s="23"/>
      <c r="K40" s="26"/>
      <c r="L40" s="23"/>
      <c r="M40" s="26"/>
      <c r="N40" s="26"/>
      <c r="O40" s="26"/>
      <c r="P40" s="26"/>
    </row>
    <row r="41" spans="1:16" ht="21">
      <c r="A41" s="27"/>
      <c r="B41" s="22" t="s">
        <v>29</v>
      </c>
      <c r="C41" s="23">
        <v>821600</v>
      </c>
      <c r="D41" s="24">
        <v>88012</v>
      </c>
      <c r="E41" s="23">
        <v>68272</v>
      </c>
      <c r="F41" s="25"/>
      <c r="G41" s="1">
        <v>-44340</v>
      </c>
      <c r="H41" s="23">
        <v>19740</v>
      </c>
      <c r="I41" s="25"/>
      <c r="J41" s="23">
        <v>44340</v>
      </c>
      <c r="K41" s="26"/>
      <c r="L41" s="23"/>
      <c r="M41" s="26"/>
      <c r="N41" s="26"/>
      <c r="O41" s="26"/>
      <c r="P41" s="26"/>
    </row>
    <row r="42" spans="1:16" ht="16.5">
      <c r="A42" s="27"/>
      <c r="B42" s="22" t="s">
        <v>30</v>
      </c>
      <c r="C42" s="23">
        <v>2786200</v>
      </c>
      <c r="D42" s="24">
        <v>619378</v>
      </c>
      <c r="E42" s="23">
        <v>597969.75</v>
      </c>
      <c r="F42" s="25"/>
      <c r="G42" s="23"/>
      <c r="H42" s="69">
        <v>-840</v>
      </c>
      <c r="I42" s="25"/>
      <c r="J42" s="23">
        <v>22248.25</v>
      </c>
      <c r="K42" s="26"/>
      <c r="L42" s="23"/>
      <c r="M42" s="26"/>
      <c r="N42" s="26"/>
      <c r="O42" s="26"/>
      <c r="P42" s="26"/>
    </row>
    <row r="43" spans="1:16" ht="16.5">
      <c r="A43" s="27"/>
      <c r="B43" s="22" t="s">
        <v>31</v>
      </c>
      <c r="C43" s="23">
        <v>1336732</v>
      </c>
      <c r="D43" s="24">
        <v>291535.57</v>
      </c>
      <c r="E43" s="23">
        <v>87672</v>
      </c>
      <c r="F43" s="25"/>
      <c r="G43" s="23">
        <v>12836</v>
      </c>
      <c r="H43" s="25"/>
      <c r="I43" s="25"/>
      <c r="J43" s="23">
        <v>122737.57</v>
      </c>
      <c r="K43" s="26"/>
      <c r="L43" s="23">
        <v>68290</v>
      </c>
      <c r="M43" s="26"/>
      <c r="N43" s="26"/>
      <c r="O43" s="26"/>
      <c r="P43" s="26"/>
    </row>
    <row r="44" spans="1:16" ht="16.5">
      <c r="A44" s="27"/>
      <c r="B44" s="16" t="s">
        <v>32</v>
      </c>
      <c r="C44" s="23">
        <v>1886440</v>
      </c>
      <c r="D44" s="24">
        <v>691131.68</v>
      </c>
      <c r="E44" s="23">
        <v>127432</v>
      </c>
      <c r="F44" s="25"/>
      <c r="G44" s="23">
        <v>385467.68</v>
      </c>
      <c r="H44" s="25">
        <v>100000</v>
      </c>
      <c r="I44" s="25"/>
      <c r="J44" s="23">
        <v>55832</v>
      </c>
      <c r="K44" s="26"/>
      <c r="L44" s="23">
        <v>22400</v>
      </c>
      <c r="M44" s="26"/>
      <c r="N44" s="26"/>
      <c r="O44" s="26"/>
      <c r="P44" s="26"/>
    </row>
    <row r="45" spans="1:16" ht="16.5">
      <c r="A45" s="27" t="s">
        <v>26</v>
      </c>
      <c r="B45" s="28" t="s">
        <v>33</v>
      </c>
      <c r="C45" s="23">
        <v>210000</v>
      </c>
      <c r="D45" s="24">
        <v>44744.75</v>
      </c>
      <c r="E45" s="23">
        <v>44744.75</v>
      </c>
      <c r="F45" s="25"/>
      <c r="G45" s="25"/>
      <c r="H45" s="25"/>
      <c r="I45" s="25"/>
      <c r="J45" s="23"/>
      <c r="K45" s="26"/>
      <c r="L45" s="23"/>
      <c r="M45" s="26"/>
      <c r="N45" s="26"/>
      <c r="O45" s="26"/>
      <c r="P45" s="26"/>
    </row>
    <row r="46" spans="1:16" ht="16.5">
      <c r="A46" s="27"/>
      <c r="B46" s="28" t="s">
        <v>34</v>
      </c>
      <c r="C46" s="23">
        <v>1626200</v>
      </c>
      <c r="D46" s="24">
        <v>721100</v>
      </c>
      <c r="E46" s="25"/>
      <c r="F46" s="25"/>
      <c r="G46" s="25">
        <v>711100</v>
      </c>
      <c r="H46" s="25"/>
      <c r="I46" s="25"/>
      <c r="J46" s="23"/>
      <c r="K46" s="26"/>
      <c r="L46" s="23">
        <v>10000</v>
      </c>
      <c r="M46" s="26"/>
      <c r="N46" s="26"/>
      <c r="O46" s="26"/>
      <c r="P46" s="26"/>
    </row>
    <row r="47" spans="1:16" ht="16.5">
      <c r="A47" s="27"/>
      <c r="B47" s="29" t="s">
        <v>35</v>
      </c>
      <c r="C47" s="23">
        <v>1508000</v>
      </c>
      <c r="D47" s="24">
        <v>330000</v>
      </c>
      <c r="E47" s="25"/>
      <c r="F47" s="25"/>
      <c r="G47" s="25"/>
      <c r="H47" s="25"/>
      <c r="I47" s="23">
        <f>SUM(D47:H47)</f>
        <v>330000</v>
      </c>
      <c r="J47" s="23"/>
      <c r="K47" s="26"/>
      <c r="L47" s="23"/>
      <c r="M47" s="26"/>
      <c r="N47" s="26"/>
      <c r="O47" s="26"/>
      <c r="P47" s="26"/>
    </row>
    <row r="48" spans="1:16" ht="16.5">
      <c r="A48" s="27"/>
      <c r="B48" s="28" t="s">
        <v>24</v>
      </c>
      <c r="C48" s="23">
        <v>2170230</v>
      </c>
      <c r="D48" s="24">
        <v>90153</v>
      </c>
      <c r="E48" s="25"/>
      <c r="F48" s="25"/>
      <c r="G48" s="25"/>
      <c r="H48" s="25"/>
      <c r="I48" s="25"/>
      <c r="J48" s="23"/>
      <c r="K48" s="26"/>
      <c r="L48" s="23"/>
      <c r="M48" s="26"/>
      <c r="N48" s="26"/>
      <c r="O48" s="26"/>
      <c r="P48" s="23">
        <f>SUM(D48:O48)</f>
        <v>90153</v>
      </c>
    </row>
    <row r="49" spans="1:16" ht="16.5">
      <c r="A49" s="27"/>
      <c r="B49" s="28" t="s">
        <v>36</v>
      </c>
      <c r="C49" s="23">
        <v>198600</v>
      </c>
      <c r="D49" s="24">
        <v>20600</v>
      </c>
      <c r="E49" s="25">
        <v>4600</v>
      </c>
      <c r="F49" s="25"/>
      <c r="G49" s="25">
        <v>12000</v>
      </c>
      <c r="H49" s="25"/>
      <c r="I49" s="25"/>
      <c r="J49" s="23">
        <v>4000</v>
      </c>
      <c r="K49" s="26"/>
      <c r="L49" s="23"/>
      <c r="M49" s="26"/>
      <c r="N49" s="26"/>
      <c r="O49" s="26"/>
      <c r="P49" s="26"/>
    </row>
    <row r="50" spans="1:16" ht="16.5">
      <c r="A50" s="30"/>
      <c r="B50" s="31" t="s">
        <v>37</v>
      </c>
      <c r="C50" s="32">
        <v>1433800</v>
      </c>
      <c r="D50" s="33">
        <v>834000</v>
      </c>
      <c r="E50" s="34"/>
      <c r="F50" s="34"/>
      <c r="G50" s="34">
        <v>92500</v>
      </c>
      <c r="H50" s="34"/>
      <c r="I50" s="34"/>
      <c r="J50" s="32">
        <v>741500</v>
      </c>
      <c r="K50" s="35"/>
      <c r="L50" s="32"/>
      <c r="M50" s="35"/>
      <c r="N50" s="35"/>
      <c r="O50" s="35"/>
      <c r="P50" s="35"/>
    </row>
    <row r="51" spans="1:16" ht="17.25" thickBot="1">
      <c r="A51" s="80" t="s">
        <v>2</v>
      </c>
      <c r="B51" s="81"/>
      <c r="C51" s="70">
        <f>SUM(C39:C50)</f>
        <v>17043562</v>
      </c>
      <c r="D51" s="71">
        <f>SUM(D39:D50)</f>
        <v>4441725</v>
      </c>
      <c r="E51" s="36">
        <f>SUM(E39:E50)</f>
        <v>1517110.5</v>
      </c>
      <c r="F51" s="38"/>
      <c r="G51" s="36">
        <f>SUM(G39:G50)</f>
        <v>1203163.68</v>
      </c>
      <c r="H51" s="36">
        <f>SUM(H41:H50)</f>
        <v>118900</v>
      </c>
      <c r="I51" s="36">
        <f>SUM(I47:I50)</f>
        <v>330000</v>
      </c>
      <c r="J51" s="36">
        <f>SUM(J39:J50)</f>
        <v>1081707.82</v>
      </c>
      <c r="K51" s="39"/>
      <c r="L51" s="36">
        <f>SUM(L43:L50)</f>
        <v>100690</v>
      </c>
      <c r="M51" s="39"/>
      <c r="N51" s="39"/>
      <c r="O51" s="39"/>
      <c r="P51" s="40">
        <f>SUM(P48:P50)</f>
        <v>90153</v>
      </c>
    </row>
    <row r="52" spans="1:16" ht="17.25" thickTop="1">
      <c r="A52" s="41" t="s">
        <v>38</v>
      </c>
      <c r="B52" s="42"/>
      <c r="C52" s="43"/>
      <c r="D52" s="44"/>
      <c r="E52" s="43"/>
      <c r="F52" s="45"/>
      <c r="G52" s="43"/>
      <c r="H52" s="43"/>
      <c r="I52" s="45"/>
      <c r="J52" s="43"/>
      <c r="K52" s="45"/>
      <c r="L52" s="46"/>
      <c r="M52" s="47"/>
      <c r="N52" s="47"/>
      <c r="O52" s="47"/>
      <c r="P52" s="45"/>
    </row>
    <row r="53" spans="1:16" ht="16.5">
      <c r="A53" s="15"/>
      <c r="B53" s="29" t="s">
        <v>39</v>
      </c>
      <c r="C53" s="17">
        <v>149511</v>
      </c>
      <c r="D53" s="18">
        <v>102666.65</v>
      </c>
      <c r="E53" s="17"/>
      <c r="F53" s="20"/>
      <c r="G53" s="17"/>
      <c r="H53" s="17"/>
      <c r="I53" s="20"/>
      <c r="J53" s="17"/>
      <c r="K53" s="20"/>
      <c r="L53" s="48"/>
      <c r="M53" s="49"/>
      <c r="N53" s="49"/>
      <c r="O53" s="49"/>
      <c r="P53" s="20"/>
    </row>
    <row r="54" spans="1:16" ht="16.5">
      <c r="A54" s="27"/>
      <c r="B54" s="28" t="s">
        <v>40</v>
      </c>
      <c r="C54" s="23">
        <v>55706</v>
      </c>
      <c r="D54" s="24">
        <v>61606.04</v>
      </c>
      <c r="E54" s="23"/>
      <c r="F54" s="26"/>
      <c r="G54" s="23"/>
      <c r="H54" s="23"/>
      <c r="I54" s="26"/>
      <c r="J54" s="23"/>
      <c r="K54" s="26"/>
      <c r="L54" s="50"/>
      <c r="M54" s="51"/>
      <c r="N54" s="51"/>
      <c r="O54" s="51"/>
      <c r="P54" s="26"/>
    </row>
    <row r="55" spans="1:16" ht="16.5">
      <c r="A55" s="27"/>
      <c r="B55" s="28" t="s">
        <v>41</v>
      </c>
      <c r="C55" s="23">
        <v>105890</v>
      </c>
      <c r="D55" s="24">
        <v>32277.23</v>
      </c>
      <c r="E55" s="23"/>
      <c r="F55" s="26"/>
      <c r="G55" s="23"/>
      <c r="H55" s="23"/>
      <c r="I55" s="26"/>
      <c r="J55" s="23"/>
      <c r="K55" s="26"/>
      <c r="L55" s="50"/>
      <c r="M55" s="51"/>
      <c r="N55" s="51"/>
      <c r="O55" s="51"/>
      <c r="P55" s="26"/>
    </row>
    <row r="56" spans="1:16" ht="16.5">
      <c r="A56" s="27"/>
      <c r="B56" s="28" t="s">
        <v>42</v>
      </c>
      <c r="C56" s="23">
        <v>77700</v>
      </c>
      <c r="D56" s="24">
        <v>40300</v>
      </c>
      <c r="E56" s="23"/>
      <c r="F56" s="26"/>
      <c r="G56" s="23"/>
      <c r="H56" s="23"/>
      <c r="I56" s="26"/>
      <c r="J56" s="23"/>
      <c r="K56" s="26"/>
      <c r="L56" s="50"/>
      <c r="M56" s="51"/>
      <c r="N56" s="51"/>
      <c r="O56" s="51"/>
      <c r="P56" s="26"/>
    </row>
    <row r="57" spans="1:16" ht="16.5">
      <c r="A57" s="27"/>
      <c r="B57" s="28" t="s">
        <v>43</v>
      </c>
      <c r="C57" s="25"/>
      <c r="D57" s="24"/>
      <c r="E57" s="23"/>
      <c r="F57" s="26"/>
      <c r="G57" s="23"/>
      <c r="H57" s="23"/>
      <c r="I57" s="26"/>
      <c r="J57" s="23"/>
      <c r="K57" s="26"/>
      <c r="L57" s="50"/>
      <c r="M57" s="51"/>
      <c r="N57" s="51"/>
      <c r="O57" s="51"/>
      <c r="P57" s="26"/>
    </row>
    <row r="58" spans="1:16" ht="16.5">
      <c r="A58" s="27"/>
      <c r="B58" s="28" t="s">
        <v>44</v>
      </c>
      <c r="C58" s="23">
        <v>9634063</v>
      </c>
      <c r="D58" s="24">
        <v>2483706.84</v>
      </c>
      <c r="E58" s="23"/>
      <c r="F58" s="26"/>
      <c r="G58" s="23"/>
      <c r="H58" s="23"/>
      <c r="I58" s="26"/>
      <c r="J58" s="23"/>
      <c r="K58" s="26"/>
      <c r="L58" s="50"/>
      <c r="M58" s="51"/>
      <c r="N58" s="51"/>
      <c r="O58" s="51"/>
      <c r="P58" s="26"/>
    </row>
    <row r="59" spans="1:16" ht="16.5">
      <c r="A59" s="52"/>
      <c r="B59" s="53" t="s">
        <v>45</v>
      </c>
      <c r="C59" s="54">
        <v>7020692</v>
      </c>
      <c r="D59" s="55">
        <v>6983524</v>
      </c>
      <c r="E59" s="54"/>
      <c r="F59" s="56"/>
      <c r="G59" s="54"/>
      <c r="H59" s="54"/>
      <c r="I59" s="56"/>
      <c r="J59" s="54"/>
      <c r="K59" s="56"/>
      <c r="L59" s="57"/>
      <c r="M59" s="58"/>
      <c r="N59" s="58"/>
      <c r="O59" s="58"/>
      <c r="P59" s="56"/>
    </row>
    <row r="60" spans="1:16" ht="17.25" thickBot="1">
      <c r="A60" s="80" t="s">
        <v>46</v>
      </c>
      <c r="B60" s="82"/>
      <c r="C60" s="40">
        <f>SUM(C53:C59)</f>
        <v>17043562</v>
      </c>
      <c r="D60" s="59">
        <f>SUM(D53:D59)</f>
        <v>9704080.76</v>
      </c>
      <c r="E60" s="40"/>
      <c r="F60" s="60"/>
      <c r="G60" s="40"/>
      <c r="H60" s="40"/>
      <c r="I60" s="60"/>
      <c r="J60" s="40"/>
      <c r="K60" s="60"/>
      <c r="L60" s="36"/>
      <c r="M60" s="39"/>
      <c r="N60" s="39"/>
      <c r="O60" s="39"/>
      <c r="P60" s="60"/>
    </row>
    <row r="61" spans="1:16" ht="18" thickBot="1" thickTop="1">
      <c r="A61" s="83" t="s">
        <v>47</v>
      </c>
      <c r="B61" s="84"/>
      <c r="C61" s="61"/>
      <c r="D61" s="62">
        <v>5262355.76</v>
      </c>
      <c r="E61" s="61"/>
      <c r="F61" s="63"/>
      <c r="G61" s="61"/>
      <c r="H61" s="61"/>
      <c r="I61" s="63"/>
      <c r="J61" s="61"/>
      <c r="K61" s="63"/>
      <c r="L61" s="64"/>
      <c r="M61" s="65"/>
      <c r="N61" s="65"/>
      <c r="O61" s="65"/>
      <c r="P61" s="63"/>
    </row>
    <row r="62" ht="17.25" thickTop="1"/>
    <row r="63" spans="1:16" ht="21">
      <c r="A63" s="85" t="s">
        <v>50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</row>
    <row r="64" spans="1:16" ht="21">
      <c r="A64" s="85" t="s">
        <v>51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</row>
    <row r="65" spans="1:16" ht="21">
      <c r="A65" s="86" t="s">
        <v>55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1:16" ht="16.5">
      <c r="A66" s="87" t="s">
        <v>0</v>
      </c>
      <c r="B66" s="88"/>
      <c r="C66" s="93" t="s">
        <v>1</v>
      </c>
      <c r="D66" s="96" t="s">
        <v>2</v>
      </c>
      <c r="E66" s="3" t="s">
        <v>48</v>
      </c>
      <c r="F66" s="5" t="s">
        <v>3</v>
      </c>
      <c r="G66" s="93" t="s">
        <v>6</v>
      </c>
      <c r="H66" s="93" t="s">
        <v>7</v>
      </c>
      <c r="I66" s="5" t="s">
        <v>8</v>
      </c>
      <c r="J66" s="3" t="s">
        <v>13</v>
      </c>
      <c r="K66" s="5" t="s">
        <v>10</v>
      </c>
      <c r="L66" s="3" t="s">
        <v>15</v>
      </c>
      <c r="M66" s="5" t="s">
        <v>18</v>
      </c>
      <c r="N66" s="5" t="s">
        <v>21</v>
      </c>
      <c r="O66" s="5" t="s">
        <v>22</v>
      </c>
      <c r="P66" s="5"/>
    </row>
    <row r="67" spans="1:16" ht="16.5">
      <c r="A67" s="89"/>
      <c r="B67" s="90"/>
      <c r="C67" s="94"/>
      <c r="D67" s="97"/>
      <c r="E67" s="6" t="s">
        <v>49</v>
      </c>
      <c r="F67" s="7" t="s">
        <v>4</v>
      </c>
      <c r="G67" s="94"/>
      <c r="H67" s="94"/>
      <c r="I67" s="7" t="s">
        <v>9</v>
      </c>
      <c r="J67" s="6" t="s">
        <v>14</v>
      </c>
      <c r="K67" s="7" t="s">
        <v>11</v>
      </c>
      <c r="L67" s="6" t="s">
        <v>16</v>
      </c>
      <c r="M67" s="7" t="s">
        <v>19</v>
      </c>
      <c r="N67" s="7"/>
      <c r="O67" s="7" t="s">
        <v>23</v>
      </c>
      <c r="P67" s="7" t="s">
        <v>24</v>
      </c>
    </row>
    <row r="68" spans="1:16" ht="16.5">
      <c r="A68" s="91"/>
      <c r="B68" s="92"/>
      <c r="C68" s="95"/>
      <c r="D68" s="98"/>
      <c r="E68" s="9"/>
      <c r="F68" s="10" t="s">
        <v>5</v>
      </c>
      <c r="G68" s="95"/>
      <c r="H68" s="95"/>
      <c r="I68" s="10"/>
      <c r="J68" s="8"/>
      <c r="K68" s="10" t="s">
        <v>12</v>
      </c>
      <c r="L68" s="8" t="s">
        <v>17</v>
      </c>
      <c r="M68" s="10" t="s">
        <v>20</v>
      </c>
      <c r="N68" s="10"/>
      <c r="O68" s="10"/>
      <c r="P68" s="10"/>
    </row>
    <row r="69" spans="1:16" ht="16.5">
      <c r="A69" s="11" t="s">
        <v>25</v>
      </c>
      <c r="B69" s="12"/>
      <c r="C69" s="13"/>
      <c r="D69" s="4"/>
      <c r="E69" s="13"/>
      <c r="F69" s="14"/>
      <c r="G69" s="13"/>
      <c r="H69" s="13"/>
      <c r="I69" s="14"/>
      <c r="J69" s="13"/>
      <c r="K69" s="14"/>
      <c r="L69" s="13"/>
      <c r="M69" s="14"/>
      <c r="N69" s="14"/>
      <c r="O69" s="14"/>
      <c r="P69" s="14"/>
    </row>
    <row r="70" spans="1:16" ht="16.5">
      <c r="A70" s="15"/>
      <c r="B70" s="16" t="s">
        <v>28</v>
      </c>
      <c r="C70" s="17">
        <v>2863760</v>
      </c>
      <c r="D70" s="18">
        <v>612780</v>
      </c>
      <c r="E70" s="17">
        <v>501200</v>
      </c>
      <c r="F70" s="19"/>
      <c r="G70" s="17">
        <v>35340</v>
      </c>
      <c r="H70" s="19"/>
      <c r="I70" s="19"/>
      <c r="J70" s="19">
        <v>76240</v>
      </c>
      <c r="K70" s="20"/>
      <c r="L70" s="17"/>
      <c r="M70" s="20"/>
      <c r="N70" s="20"/>
      <c r="O70" s="20"/>
      <c r="P70" s="20"/>
    </row>
    <row r="71" spans="1:16" ht="16.5">
      <c r="A71" s="21"/>
      <c r="B71" s="22" t="s">
        <v>27</v>
      </c>
      <c r="C71" s="23">
        <v>132000</v>
      </c>
      <c r="D71" s="24">
        <v>30120</v>
      </c>
      <c r="E71" s="23">
        <v>30120</v>
      </c>
      <c r="F71" s="25"/>
      <c r="G71" s="25"/>
      <c r="H71" s="25"/>
      <c r="I71" s="25"/>
      <c r="J71" s="25"/>
      <c r="K71" s="26"/>
      <c r="L71" s="23"/>
      <c r="M71" s="26"/>
      <c r="N71" s="26"/>
      <c r="O71" s="26"/>
      <c r="P71" s="26"/>
    </row>
    <row r="72" spans="1:16" ht="21">
      <c r="A72" s="27"/>
      <c r="B72" s="22" t="s">
        <v>29</v>
      </c>
      <c r="C72" s="23">
        <v>796600</v>
      </c>
      <c r="D72" s="24">
        <v>172590</v>
      </c>
      <c r="E72" s="23">
        <v>69780</v>
      </c>
      <c r="F72" s="25"/>
      <c r="G72" s="1">
        <v>38730</v>
      </c>
      <c r="H72" s="23">
        <v>19740</v>
      </c>
      <c r="I72" s="25"/>
      <c r="J72" s="25">
        <v>44340</v>
      </c>
      <c r="K72" s="26"/>
      <c r="L72" s="23"/>
      <c r="M72" s="26"/>
      <c r="N72" s="26"/>
      <c r="O72" s="26"/>
      <c r="P72" s="26"/>
    </row>
    <row r="73" spans="1:16" ht="16.5">
      <c r="A73" s="27"/>
      <c r="B73" s="22" t="s">
        <v>30</v>
      </c>
      <c r="C73" s="23">
        <v>2796200</v>
      </c>
      <c r="D73" s="24">
        <v>504940.25</v>
      </c>
      <c r="E73" s="23">
        <v>497091.25</v>
      </c>
      <c r="F73" s="25"/>
      <c r="G73" s="23">
        <v>2102</v>
      </c>
      <c r="H73" s="69"/>
      <c r="I73" s="25"/>
      <c r="J73" s="25">
        <v>5747</v>
      </c>
      <c r="K73" s="26"/>
      <c r="L73" s="23"/>
      <c r="M73" s="26"/>
      <c r="N73" s="26"/>
      <c r="O73" s="26"/>
      <c r="P73" s="26"/>
    </row>
    <row r="74" spans="1:16" ht="16.5">
      <c r="A74" s="27"/>
      <c r="B74" s="22" t="s">
        <v>31</v>
      </c>
      <c r="C74" s="23">
        <v>1336732</v>
      </c>
      <c r="D74" s="24">
        <v>307167.28</v>
      </c>
      <c r="E74" s="23">
        <v>236271.28</v>
      </c>
      <c r="F74" s="25"/>
      <c r="G74" s="23">
        <v>54336</v>
      </c>
      <c r="H74" s="25"/>
      <c r="I74" s="25"/>
      <c r="J74" s="25">
        <v>13650</v>
      </c>
      <c r="K74" s="26"/>
      <c r="L74" s="23">
        <v>2910</v>
      </c>
      <c r="M74" s="26"/>
      <c r="N74" s="26"/>
      <c r="O74" s="26"/>
      <c r="P74" s="26"/>
    </row>
    <row r="75" spans="1:16" ht="16.5">
      <c r="A75" s="27"/>
      <c r="B75" s="16" t="s">
        <v>32</v>
      </c>
      <c r="C75" s="23">
        <v>2001440</v>
      </c>
      <c r="D75" s="24">
        <v>357214.47</v>
      </c>
      <c r="E75" s="23">
        <v>102735</v>
      </c>
      <c r="F75" s="25"/>
      <c r="G75" s="23">
        <v>248593.52</v>
      </c>
      <c r="H75" s="25">
        <v>2692</v>
      </c>
      <c r="I75" s="25"/>
      <c r="J75" s="23">
        <v>3193.95</v>
      </c>
      <c r="K75" s="26"/>
      <c r="L75" s="23"/>
      <c r="M75" s="26"/>
      <c r="N75" s="26"/>
      <c r="O75" s="26"/>
      <c r="P75" s="26"/>
    </row>
    <row r="76" spans="1:16" ht="16.5">
      <c r="A76" s="27" t="s">
        <v>26</v>
      </c>
      <c r="B76" s="28" t="s">
        <v>33</v>
      </c>
      <c r="C76" s="23">
        <v>240000</v>
      </c>
      <c r="D76" s="24">
        <v>57401.06</v>
      </c>
      <c r="E76" s="23">
        <v>57401.06</v>
      </c>
      <c r="F76" s="25"/>
      <c r="G76" s="25"/>
      <c r="H76" s="25"/>
      <c r="I76" s="25"/>
      <c r="J76" s="23"/>
      <c r="K76" s="26"/>
      <c r="L76" s="23"/>
      <c r="M76" s="26"/>
      <c r="N76" s="26"/>
      <c r="O76" s="26"/>
      <c r="P76" s="26"/>
    </row>
    <row r="77" spans="1:16" ht="16.5">
      <c r="A77" s="27"/>
      <c r="B77" s="28" t="s">
        <v>34</v>
      </c>
      <c r="C77" s="23">
        <v>1605300</v>
      </c>
      <c r="D77" s="24">
        <v>730350</v>
      </c>
      <c r="E77" s="25"/>
      <c r="F77" s="25"/>
      <c r="G77" s="25">
        <v>610350</v>
      </c>
      <c r="H77" s="25">
        <v>120000</v>
      </c>
      <c r="I77" s="25"/>
      <c r="J77" s="23"/>
      <c r="K77" s="26"/>
      <c r="L77" s="23"/>
      <c r="M77" s="26"/>
      <c r="N77" s="26"/>
      <c r="O77" s="26"/>
      <c r="P77" s="26"/>
    </row>
    <row r="78" spans="1:16" ht="16.5">
      <c r="A78" s="27"/>
      <c r="B78" s="29" t="s">
        <v>35</v>
      </c>
      <c r="C78" s="23">
        <v>1428000</v>
      </c>
      <c r="D78" s="24">
        <v>325000</v>
      </c>
      <c r="E78" s="25"/>
      <c r="F78" s="25"/>
      <c r="G78" s="25"/>
      <c r="H78" s="25"/>
      <c r="I78" s="23">
        <f>SUM(D78:H78)</f>
        <v>325000</v>
      </c>
      <c r="J78" s="23"/>
      <c r="K78" s="26"/>
      <c r="L78" s="23"/>
      <c r="M78" s="26"/>
      <c r="N78" s="26"/>
      <c r="O78" s="26"/>
      <c r="P78" s="26"/>
    </row>
    <row r="79" spans="1:16" ht="16.5">
      <c r="A79" s="27"/>
      <c r="B79" s="28" t="s">
        <v>24</v>
      </c>
      <c r="C79" s="23">
        <v>2170230</v>
      </c>
      <c r="D79" s="24">
        <v>79905</v>
      </c>
      <c r="E79" s="25"/>
      <c r="F79" s="25"/>
      <c r="G79" s="25"/>
      <c r="H79" s="25"/>
      <c r="I79" s="25"/>
      <c r="J79" s="23"/>
      <c r="K79" s="26"/>
      <c r="L79" s="23"/>
      <c r="M79" s="26"/>
      <c r="N79" s="26"/>
      <c r="O79" s="26"/>
      <c r="P79" s="23">
        <f>SUM(D79:O79)</f>
        <v>79905</v>
      </c>
    </row>
    <row r="80" spans="1:16" ht="16.5">
      <c r="A80" s="27"/>
      <c r="B80" s="28" t="s">
        <v>36</v>
      </c>
      <c r="C80" s="23">
        <v>189500</v>
      </c>
      <c r="D80" s="24">
        <v>148500</v>
      </c>
      <c r="E80" s="25">
        <v>81900</v>
      </c>
      <c r="F80" s="25"/>
      <c r="G80" s="25">
        <v>47600</v>
      </c>
      <c r="H80" s="25"/>
      <c r="I80" s="25"/>
      <c r="J80" s="23">
        <v>19000</v>
      </c>
      <c r="K80" s="26"/>
      <c r="L80" s="23"/>
      <c r="M80" s="26"/>
      <c r="N80" s="26"/>
      <c r="O80" s="26"/>
      <c r="P80" s="26"/>
    </row>
    <row r="81" spans="1:16" ht="16.5">
      <c r="A81" s="30"/>
      <c r="B81" s="31" t="s">
        <v>37</v>
      </c>
      <c r="C81" s="32">
        <v>1483800</v>
      </c>
      <c r="D81" s="33">
        <v>585000</v>
      </c>
      <c r="E81" s="34"/>
      <c r="F81" s="34"/>
      <c r="G81" s="34">
        <v>585000</v>
      </c>
      <c r="H81" s="34"/>
      <c r="I81" s="34"/>
      <c r="J81" s="32"/>
      <c r="K81" s="35"/>
      <c r="L81" s="32"/>
      <c r="M81" s="35"/>
      <c r="N81" s="35"/>
      <c r="O81" s="35"/>
      <c r="P81" s="35"/>
    </row>
    <row r="82" spans="1:16" ht="17.25" thickBot="1">
      <c r="A82" s="80" t="s">
        <v>2</v>
      </c>
      <c r="B82" s="81"/>
      <c r="C82" s="70">
        <f>SUM(C70:C81)</f>
        <v>17043562</v>
      </c>
      <c r="D82" s="71">
        <f>SUM(D70:D81)</f>
        <v>3910968.06</v>
      </c>
      <c r="E82" s="36">
        <f>SUM(E70:E81)</f>
        <v>1576498.59</v>
      </c>
      <c r="F82" s="38"/>
      <c r="G82" s="36">
        <f>SUM(G70:G81)</f>
        <v>1622051.52</v>
      </c>
      <c r="H82" s="36">
        <f>SUM(H72:H81)</f>
        <v>142432</v>
      </c>
      <c r="I82" s="36">
        <f>SUM(I78:I81)</f>
        <v>325000</v>
      </c>
      <c r="J82" s="36">
        <f>SUM(J70:J81)</f>
        <v>162170.95</v>
      </c>
      <c r="K82" s="39"/>
      <c r="L82" s="36">
        <f>SUM(L74:L81)</f>
        <v>2910</v>
      </c>
      <c r="M82" s="39"/>
      <c r="N82" s="39"/>
      <c r="O82" s="39"/>
      <c r="P82" s="40">
        <f>SUM(P79:P81)</f>
        <v>79905</v>
      </c>
    </row>
    <row r="83" spans="1:16" ht="17.25" thickTop="1">
      <c r="A83" s="41" t="s">
        <v>38</v>
      </c>
      <c r="B83" s="42"/>
      <c r="C83" s="43"/>
      <c r="D83" s="44"/>
      <c r="E83" s="43"/>
      <c r="F83" s="45"/>
      <c r="G83" s="43"/>
      <c r="H83" s="43"/>
      <c r="I83" s="45"/>
      <c r="J83" s="43"/>
      <c r="K83" s="45"/>
      <c r="L83" s="46"/>
      <c r="M83" s="47"/>
      <c r="N83" s="47"/>
      <c r="O83" s="47"/>
      <c r="P83" s="45"/>
    </row>
    <row r="84" spans="1:16" ht="16.5">
      <c r="A84" s="15"/>
      <c r="B84" s="29" t="s">
        <v>39</v>
      </c>
      <c r="C84" s="17">
        <v>149511</v>
      </c>
      <c r="D84" s="18">
        <v>42466.52</v>
      </c>
      <c r="E84" s="17"/>
      <c r="F84" s="20"/>
      <c r="G84" s="17"/>
      <c r="H84" s="17"/>
      <c r="I84" s="20"/>
      <c r="J84" s="17"/>
      <c r="K84" s="20"/>
      <c r="L84" s="48"/>
      <c r="M84" s="49"/>
      <c r="N84" s="49"/>
      <c r="O84" s="49"/>
      <c r="P84" s="20"/>
    </row>
    <row r="85" spans="1:16" ht="16.5">
      <c r="A85" s="27"/>
      <c r="B85" s="28" t="s">
        <v>40</v>
      </c>
      <c r="C85" s="23">
        <v>55706</v>
      </c>
      <c r="D85" s="24">
        <v>14077</v>
      </c>
      <c r="E85" s="23"/>
      <c r="F85" s="26"/>
      <c r="G85" s="23"/>
      <c r="H85" s="23"/>
      <c r="I85" s="26"/>
      <c r="J85" s="23"/>
      <c r="K85" s="26"/>
      <c r="L85" s="50"/>
      <c r="M85" s="51"/>
      <c r="N85" s="51"/>
      <c r="O85" s="51"/>
      <c r="P85" s="26"/>
    </row>
    <row r="86" spans="1:16" ht="16.5">
      <c r="A86" s="27"/>
      <c r="B86" s="28" t="s">
        <v>41</v>
      </c>
      <c r="C86" s="23">
        <v>105890</v>
      </c>
      <c r="D86" s="24">
        <v>23956.38</v>
      </c>
      <c r="E86" s="23"/>
      <c r="F86" s="26"/>
      <c r="G86" s="23"/>
      <c r="H86" s="23"/>
      <c r="I86" s="26"/>
      <c r="J86" s="23"/>
      <c r="K86" s="26"/>
      <c r="L86" s="50"/>
      <c r="M86" s="51"/>
      <c r="N86" s="51"/>
      <c r="O86" s="51"/>
      <c r="P86" s="26"/>
    </row>
    <row r="87" spans="1:16" ht="16.5">
      <c r="A87" s="27"/>
      <c r="B87" s="28" t="s">
        <v>42</v>
      </c>
      <c r="C87" s="23">
        <v>77700</v>
      </c>
      <c r="D87" s="24">
        <v>3030</v>
      </c>
      <c r="E87" s="23"/>
      <c r="F87" s="26"/>
      <c r="G87" s="23"/>
      <c r="H87" s="23"/>
      <c r="I87" s="26"/>
      <c r="J87" s="23"/>
      <c r="K87" s="26"/>
      <c r="L87" s="50"/>
      <c r="M87" s="51"/>
      <c r="N87" s="51"/>
      <c r="O87" s="51"/>
      <c r="P87" s="26"/>
    </row>
    <row r="88" spans="1:16" ht="16.5">
      <c r="A88" s="27"/>
      <c r="B88" s="28" t="s">
        <v>43</v>
      </c>
      <c r="C88" s="25"/>
      <c r="D88" s="24"/>
      <c r="E88" s="23"/>
      <c r="F88" s="26"/>
      <c r="G88" s="23"/>
      <c r="H88" s="23"/>
      <c r="I88" s="26"/>
      <c r="J88" s="23"/>
      <c r="K88" s="26"/>
      <c r="L88" s="50"/>
      <c r="M88" s="51"/>
      <c r="N88" s="51"/>
      <c r="O88" s="51"/>
      <c r="P88" s="26"/>
    </row>
    <row r="89" spans="1:16" ht="16.5">
      <c r="A89" s="27"/>
      <c r="B89" s="28" t="s">
        <v>44</v>
      </c>
      <c r="C89" s="23">
        <v>9634063</v>
      </c>
      <c r="D89" s="24">
        <v>2632715.44</v>
      </c>
      <c r="E89" s="23"/>
      <c r="F89" s="26"/>
      <c r="G89" s="23"/>
      <c r="H89" s="23"/>
      <c r="I89" s="26"/>
      <c r="J89" s="23"/>
      <c r="K89" s="26"/>
      <c r="L89" s="50"/>
      <c r="M89" s="51"/>
      <c r="N89" s="51"/>
      <c r="O89" s="51"/>
      <c r="P89" s="26"/>
    </row>
    <row r="90" spans="1:16" ht="16.5">
      <c r="A90" s="52"/>
      <c r="B90" s="53" t="s">
        <v>45</v>
      </c>
      <c r="C90" s="54">
        <v>7020692</v>
      </c>
      <c r="D90" s="55"/>
      <c r="E90" s="54"/>
      <c r="F90" s="56"/>
      <c r="G90" s="54"/>
      <c r="H90" s="54"/>
      <c r="I90" s="56"/>
      <c r="J90" s="54"/>
      <c r="K90" s="56"/>
      <c r="L90" s="57"/>
      <c r="M90" s="58"/>
      <c r="N90" s="58"/>
      <c r="O90" s="58"/>
      <c r="P90" s="56"/>
    </row>
    <row r="91" spans="1:16" ht="17.25" thickBot="1">
      <c r="A91" s="80" t="s">
        <v>46</v>
      </c>
      <c r="B91" s="82"/>
      <c r="C91" s="40">
        <f>SUM(C84:C90)</f>
        <v>17043562</v>
      </c>
      <c r="D91" s="59">
        <f>SUM(D84:D90)</f>
        <v>2716245.34</v>
      </c>
      <c r="E91" s="40"/>
      <c r="F91" s="60"/>
      <c r="G91" s="40"/>
      <c r="H91" s="40"/>
      <c r="I91" s="60"/>
      <c r="J91" s="40"/>
      <c r="K91" s="60"/>
      <c r="L91" s="36"/>
      <c r="M91" s="39"/>
      <c r="N91" s="39"/>
      <c r="O91" s="39"/>
      <c r="P91" s="60"/>
    </row>
    <row r="92" spans="1:16" ht="18" thickBot="1" thickTop="1">
      <c r="A92" s="83" t="s">
        <v>47</v>
      </c>
      <c r="B92" s="84"/>
      <c r="C92" s="61"/>
      <c r="D92" s="72">
        <v>-1194722.72</v>
      </c>
      <c r="E92" s="61"/>
      <c r="F92" s="63"/>
      <c r="G92" s="61"/>
      <c r="H92" s="61"/>
      <c r="I92" s="63"/>
      <c r="J92" s="61"/>
      <c r="K92" s="63"/>
      <c r="L92" s="64"/>
      <c r="M92" s="65"/>
      <c r="N92" s="65"/>
      <c r="O92" s="65"/>
      <c r="P92" s="63"/>
    </row>
    <row r="93" ht="17.25" thickTop="1"/>
    <row r="98" spans="1:16" ht="21">
      <c r="A98" s="85" t="s">
        <v>50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</row>
    <row r="99" spans="1:16" ht="21">
      <c r="A99" s="85" t="s">
        <v>51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</row>
    <row r="100" spans="1:16" ht="21">
      <c r="A100" s="86" t="s">
        <v>53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1:16" ht="16.5">
      <c r="A101" s="87" t="s">
        <v>0</v>
      </c>
      <c r="B101" s="88"/>
      <c r="C101" s="93" t="s">
        <v>1</v>
      </c>
      <c r="D101" s="96" t="s">
        <v>2</v>
      </c>
      <c r="E101" s="3" t="s">
        <v>48</v>
      </c>
      <c r="F101" s="5" t="s">
        <v>3</v>
      </c>
      <c r="G101" s="93" t="s">
        <v>6</v>
      </c>
      <c r="H101" s="93" t="s">
        <v>7</v>
      </c>
      <c r="I101" s="5" t="s">
        <v>8</v>
      </c>
      <c r="J101" s="3" t="s">
        <v>13</v>
      </c>
      <c r="K101" s="5" t="s">
        <v>10</v>
      </c>
      <c r="L101" s="3" t="s">
        <v>15</v>
      </c>
      <c r="M101" s="5" t="s">
        <v>18</v>
      </c>
      <c r="N101" s="5" t="s">
        <v>21</v>
      </c>
      <c r="O101" s="5" t="s">
        <v>22</v>
      </c>
      <c r="P101" s="5"/>
    </row>
    <row r="102" spans="1:16" ht="16.5">
      <c r="A102" s="89"/>
      <c r="B102" s="90"/>
      <c r="C102" s="94"/>
      <c r="D102" s="97"/>
      <c r="E102" s="6" t="s">
        <v>49</v>
      </c>
      <c r="F102" s="7" t="s">
        <v>4</v>
      </c>
      <c r="G102" s="94"/>
      <c r="H102" s="94"/>
      <c r="I102" s="7" t="s">
        <v>9</v>
      </c>
      <c r="J102" s="6" t="s">
        <v>14</v>
      </c>
      <c r="K102" s="7" t="s">
        <v>11</v>
      </c>
      <c r="L102" s="6" t="s">
        <v>16</v>
      </c>
      <c r="M102" s="7" t="s">
        <v>19</v>
      </c>
      <c r="N102" s="7"/>
      <c r="O102" s="7" t="s">
        <v>23</v>
      </c>
      <c r="P102" s="7" t="s">
        <v>24</v>
      </c>
    </row>
    <row r="103" spans="1:16" ht="16.5">
      <c r="A103" s="91"/>
      <c r="B103" s="92"/>
      <c r="C103" s="95"/>
      <c r="D103" s="98"/>
      <c r="E103" s="9"/>
      <c r="F103" s="10" t="s">
        <v>5</v>
      </c>
      <c r="G103" s="95"/>
      <c r="H103" s="95"/>
      <c r="I103" s="10"/>
      <c r="J103" s="8"/>
      <c r="K103" s="10" t="s">
        <v>12</v>
      </c>
      <c r="L103" s="8" t="s">
        <v>17</v>
      </c>
      <c r="M103" s="10" t="s">
        <v>20</v>
      </c>
      <c r="N103" s="10"/>
      <c r="O103" s="10"/>
      <c r="P103" s="10"/>
    </row>
    <row r="104" spans="1:16" ht="16.5">
      <c r="A104" s="11" t="s">
        <v>25</v>
      </c>
      <c r="B104" s="12"/>
      <c r="C104" s="13"/>
      <c r="D104" s="4"/>
      <c r="E104" s="13"/>
      <c r="F104" s="14"/>
      <c r="G104" s="13"/>
      <c r="H104" s="13"/>
      <c r="I104" s="14"/>
      <c r="J104" s="13"/>
      <c r="K104" s="14"/>
      <c r="L104" s="13"/>
      <c r="M104" s="14"/>
      <c r="N104" s="14"/>
      <c r="O104" s="14"/>
      <c r="P104" s="14"/>
    </row>
    <row r="105" spans="1:16" ht="16.5">
      <c r="A105" s="15"/>
      <c r="B105" s="16" t="s">
        <v>28</v>
      </c>
      <c r="C105" s="17">
        <v>2813760</v>
      </c>
      <c r="D105" s="18">
        <v>534959</v>
      </c>
      <c r="E105" s="17">
        <v>434079</v>
      </c>
      <c r="F105" s="19"/>
      <c r="G105" s="17">
        <v>30720</v>
      </c>
      <c r="H105" s="19"/>
      <c r="I105" s="19"/>
      <c r="J105" s="19">
        <v>70160</v>
      </c>
      <c r="K105" s="20"/>
      <c r="L105" s="17"/>
      <c r="M105" s="20"/>
      <c r="N105" s="20"/>
      <c r="O105" s="20"/>
      <c r="P105" s="20"/>
    </row>
    <row r="106" spans="1:16" ht="16.5">
      <c r="A106" s="21"/>
      <c r="B106" s="22" t="s">
        <v>27</v>
      </c>
      <c r="C106" s="23">
        <v>132000</v>
      </c>
      <c r="D106" s="24">
        <v>32700</v>
      </c>
      <c r="E106" s="23">
        <v>32700</v>
      </c>
      <c r="F106" s="25"/>
      <c r="G106" s="25"/>
      <c r="H106" s="25"/>
      <c r="I106" s="25"/>
      <c r="J106" s="25"/>
      <c r="K106" s="26"/>
      <c r="L106" s="23"/>
      <c r="M106" s="26"/>
      <c r="N106" s="26"/>
      <c r="O106" s="26"/>
      <c r="P106" s="26"/>
    </row>
    <row r="107" spans="1:16" ht="21">
      <c r="A107" s="27"/>
      <c r="B107" s="22" t="s">
        <v>29</v>
      </c>
      <c r="C107" s="23">
        <v>796600</v>
      </c>
      <c r="D107" s="24">
        <v>205260</v>
      </c>
      <c r="E107" s="23">
        <v>73440</v>
      </c>
      <c r="F107" s="25"/>
      <c r="G107" s="1">
        <v>64620</v>
      </c>
      <c r="H107" s="23">
        <v>21300</v>
      </c>
      <c r="I107" s="25"/>
      <c r="J107" s="25">
        <v>45900</v>
      </c>
      <c r="K107" s="26"/>
      <c r="L107" s="23"/>
      <c r="M107" s="26"/>
      <c r="N107" s="26"/>
      <c r="O107" s="26"/>
      <c r="P107" s="26"/>
    </row>
    <row r="108" spans="1:16" ht="16.5">
      <c r="A108" s="27"/>
      <c r="B108" s="22" t="s">
        <v>30</v>
      </c>
      <c r="C108" s="23">
        <v>2784800</v>
      </c>
      <c r="D108" s="24">
        <v>1084317</v>
      </c>
      <c r="E108" s="23">
        <v>840715</v>
      </c>
      <c r="F108" s="25"/>
      <c r="G108" s="23">
        <v>77942</v>
      </c>
      <c r="H108" s="69">
        <v>16200</v>
      </c>
      <c r="I108" s="25"/>
      <c r="J108" s="25">
        <v>149460</v>
      </c>
      <c r="K108" s="26"/>
      <c r="L108" s="23"/>
      <c r="M108" s="26"/>
      <c r="N108" s="26"/>
      <c r="O108" s="26"/>
      <c r="P108" s="26"/>
    </row>
    <row r="109" spans="1:16" ht="16.5">
      <c r="A109" s="27"/>
      <c r="B109" s="22" t="s">
        <v>31</v>
      </c>
      <c r="C109" s="23">
        <v>1329832</v>
      </c>
      <c r="D109" s="24">
        <v>431316.17</v>
      </c>
      <c r="E109" s="23">
        <v>286980.17</v>
      </c>
      <c r="F109" s="25">
        <v>100000</v>
      </c>
      <c r="G109" s="23">
        <v>32436</v>
      </c>
      <c r="H109" s="25"/>
      <c r="I109" s="25"/>
      <c r="J109" s="25">
        <v>11900</v>
      </c>
      <c r="K109" s="26"/>
      <c r="L109" s="23"/>
      <c r="M109" s="26"/>
      <c r="N109" s="26"/>
      <c r="O109" s="26"/>
      <c r="P109" s="26"/>
    </row>
    <row r="110" spans="1:16" ht="16.5">
      <c r="A110" s="27"/>
      <c r="B110" s="16" t="s">
        <v>32</v>
      </c>
      <c r="C110" s="23">
        <v>2018340</v>
      </c>
      <c r="D110" s="24">
        <v>630164.84</v>
      </c>
      <c r="E110" s="23">
        <v>98778</v>
      </c>
      <c r="F110" s="25"/>
      <c r="G110" s="23">
        <v>490112.82</v>
      </c>
      <c r="H110" s="25">
        <v>30000</v>
      </c>
      <c r="I110" s="25"/>
      <c r="J110" s="23">
        <v>11274.02</v>
      </c>
      <c r="K110" s="26"/>
      <c r="L110" s="23"/>
      <c r="M110" s="26"/>
      <c r="N110" s="26"/>
      <c r="O110" s="26"/>
      <c r="P110" s="26"/>
    </row>
    <row r="111" spans="1:16" ht="16.5">
      <c r="A111" s="27" t="s">
        <v>26</v>
      </c>
      <c r="B111" s="28" t="s">
        <v>33</v>
      </c>
      <c r="C111" s="23">
        <v>240000</v>
      </c>
      <c r="D111" s="24">
        <v>83252.24</v>
      </c>
      <c r="E111" s="23">
        <v>83252.24</v>
      </c>
      <c r="F111" s="25"/>
      <c r="G111" s="25"/>
      <c r="H111" s="25"/>
      <c r="I111" s="25"/>
      <c r="J111" s="23"/>
      <c r="K111" s="26"/>
      <c r="L111" s="23"/>
      <c r="M111" s="26"/>
      <c r="N111" s="26"/>
      <c r="O111" s="26"/>
      <c r="P111" s="26"/>
    </row>
    <row r="112" spans="1:16" ht="16.5">
      <c r="A112" s="27"/>
      <c r="B112" s="28" t="s">
        <v>34</v>
      </c>
      <c r="C112" s="23">
        <v>1595300</v>
      </c>
      <c r="D112" s="24">
        <v>6000</v>
      </c>
      <c r="E112" s="25">
        <v>6000</v>
      </c>
      <c r="F112" s="25"/>
      <c r="G112" s="25"/>
      <c r="H112" s="25"/>
      <c r="I112" s="25"/>
      <c r="J112" s="23"/>
      <c r="K112" s="26"/>
      <c r="L112" s="23"/>
      <c r="M112" s="26"/>
      <c r="N112" s="26"/>
      <c r="O112" s="26"/>
      <c r="P112" s="26"/>
    </row>
    <row r="113" spans="1:16" ht="16.5">
      <c r="A113" s="27"/>
      <c r="B113" s="29" t="s">
        <v>35</v>
      </c>
      <c r="C113" s="23">
        <v>1378000</v>
      </c>
      <c r="D113" s="24">
        <v>323000</v>
      </c>
      <c r="E113" s="25"/>
      <c r="F113" s="25"/>
      <c r="G113" s="25"/>
      <c r="H113" s="25"/>
      <c r="I113" s="23">
        <f>SUM(D113:H113)</f>
        <v>323000</v>
      </c>
      <c r="J113" s="23"/>
      <c r="K113" s="26"/>
      <c r="L113" s="23"/>
      <c r="M113" s="26"/>
      <c r="N113" s="26"/>
      <c r="O113" s="26"/>
      <c r="P113" s="26"/>
    </row>
    <row r="114" spans="1:16" ht="16.5">
      <c r="A114" s="27"/>
      <c r="B114" s="28" t="s">
        <v>24</v>
      </c>
      <c r="C114" s="23">
        <v>2281630</v>
      </c>
      <c r="D114" s="24">
        <v>29924</v>
      </c>
      <c r="E114" s="25"/>
      <c r="F114" s="25"/>
      <c r="G114" s="25"/>
      <c r="H114" s="25"/>
      <c r="I114" s="25"/>
      <c r="J114" s="23"/>
      <c r="K114" s="26"/>
      <c r="L114" s="23"/>
      <c r="M114" s="26"/>
      <c r="N114" s="26"/>
      <c r="O114" s="26"/>
      <c r="P114" s="23">
        <f>SUM(D114:O114)</f>
        <v>29924</v>
      </c>
    </row>
    <row r="115" spans="1:16" ht="16.5">
      <c r="A115" s="27"/>
      <c r="B115" s="28" t="s">
        <v>36</v>
      </c>
      <c r="C115" s="23">
        <v>189500</v>
      </c>
      <c r="D115" s="24">
        <v>14900</v>
      </c>
      <c r="E115" s="25">
        <v>3800</v>
      </c>
      <c r="F115" s="25"/>
      <c r="G115" s="25">
        <v>11100</v>
      </c>
      <c r="H115" s="25"/>
      <c r="I115" s="25"/>
      <c r="J115" s="23"/>
      <c r="K115" s="26"/>
      <c r="L115" s="23"/>
      <c r="M115" s="26"/>
      <c r="N115" s="26"/>
      <c r="O115" s="26"/>
      <c r="P115" s="26"/>
    </row>
    <row r="116" spans="1:16" ht="16.5">
      <c r="A116" s="30"/>
      <c r="B116" s="31" t="s">
        <v>37</v>
      </c>
      <c r="C116" s="32">
        <v>1483800</v>
      </c>
      <c r="D116" s="33">
        <v>50000</v>
      </c>
      <c r="E116" s="34"/>
      <c r="F116" s="34"/>
      <c r="G116" s="34"/>
      <c r="H116" s="34"/>
      <c r="I116" s="34"/>
      <c r="J116" s="32">
        <v>50000</v>
      </c>
      <c r="K116" s="35"/>
      <c r="L116" s="32"/>
      <c r="M116" s="35"/>
      <c r="N116" s="35"/>
      <c r="O116" s="35"/>
      <c r="P116" s="35"/>
    </row>
    <row r="117" spans="1:16" ht="17.25" thickBot="1">
      <c r="A117" s="80" t="s">
        <v>2</v>
      </c>
      <c r="B117" s="81"/>
      <c r="C117" s="70">
        <f>SUM(C105:C116)</f>
        <v>17043562</v>
      </c>
      <c r="D117" s="71">
        <f>SUM(D105:D116)</f>
        <v>3425793.25</v>
      </c>
      <c r="E117" s="36">
        <f>SUM(E105:E116)</f>
        <v>1859744.41</v>
      </c>
      <c r="F117" s="38">
        <f>SUM(F109:F116)</f>
        <v>100000</v>
      </c>
      <c r="G117" s="36">
        <f>SUM(G105:G116)</f>
        <v>706930.8200000001</v>
      </c>
      <c r="H117" s="36">
        <f>SUM(H107:H116)</f>
        <v>67500</v>
      </c>
      <c r="I117" s="36">
        <f>SUM(I113:I116)</f>
        <v>323000</v>
      </c>
      <c r="J117" s="36">
        <f>SUM(J105:J116)</f>
        <v>338694.02</v>
      </c>
      <c r="K117" s="39"/>
      <c r="L117" s="36"/>
      <c r="M117" s="39"/>
      <c r="N117" s="39"/>
      <c r="O117" s="39"/>
      <c r="P117" s="40">
        <f>SUM(P114:P116)</f>
        <v>29924</v>
      </c>
    </row>
    <row r="118" spans="1:16" ht="17.25" thickTop="1">
      <c r="A118" s="41" t="s">
        <v>38</v>
      </c>
      <c r="B118" s="42"/>
      <c r="C118" s="43"/>
      <c r="D118" s="44"/>
      <c r="E118" s="43"/>
      <c r="F118" s="45"/>
      <c r="G118" s="43"/>
      <c r="H118" s="43"/>
      <c r="I118" s="45"/>
      <c r="J118" s="43"/>
      <c r="K118" s="45"/>
      <c r="L118" s="46"/>
      <c r="M118" s="47"/>
      <c r="N118" s="47"/>
      <c r="O118" s="47"/>
      <c r="P118" s="45"/>
    </row>
    <row r="119" spans="1:16" ht="16.5">
      <c r="A119" s="15"/>
      <c r="B119" s="29" t="s">
        <v>39</v>
      </c>
      <c r="C119" s="17">
        <v>149511</v>
      </c>
      <c r="D119" s="18">
        <v>7416.31</v>
      </c>
      <c r="E119" s="17"/>
      <c r="F119" s="20"/>
      <c r="G119" s="17"/>
      <c r="H119" s="17"/>
      <c r="I119" s="20"/>
      <c r="J119" s="17"/>
      <c r="K119" s="20"/>
      <c r="L119" s="48"/>
      <c r="M119" s="49"/>
      <c r="N119" s="49"/>
      <c r="O119" s="49"/>
      <c r="P119" s="20"/>
    </row>
    <row r="120" spans="1:16" ht="16.5">
      <c r="A120" s="27"/>
      <c r="B120" s="28" t="s">
        <v>40</v>
      </c>
      <c r="C120" s="23">
        <v>55706</v>
      </c>
      <c r="D120" s="24">
        <v>8100</v>
      </c>
      <c r="E120" s="23"/>
      <c r="F120" s="26"/>
      <c r="G120" s="23"/>
      <c r="H120" s="23"/>
      <c r="I120" s="26"/>
      <c r="J120" s="23"/>
      <c r="K120" s="26"/>
      <c r="L120" s="50"/>
      <c r="M120" s="51"/>
      <c r="N120" s="51"/>
      <c r="O120" s="51"/>
      <c r="P120" s="26"/>
    </row>
    <row r="121" spans="1:16" ht="16.5">
      <c r="A121" s="27"/>
      <c r="B121" s="28" t="s">
        <v>41</v>
      </c>
      <c r="C121" s="23">
        <v>105890</v>
      </c>
      <c r="D121" s="24">
        <v>46619.8</v>
      </c>
      <c r="E121" s="23"/>
      <c r="F121" s="26"/>
      <c r="G121" s="23"/>
      <c r="H121" s="23"/>
      <c r="I121" s="26"/>
      <c r="J121" s="23"/>
      <c r="K121" s="26"/>
      <c r="L121" s="50"/>
      <c r="M121" s="51"/>
      <c r="N121" s="51"/>
      <c r="O121" s="51"/>
      <c r="P121" s="26"/>
    </row>
    <row r="122" spans="1:16" ht="16.5">
      <c r="A122" s="27"/>
      <c r="B122" s="28" t="s">
        <v>42</v>
      </c>
      <c r="C122" s="23">
        <v>77700</v>
      </c>
      <c r="D122" s="24">
        <v>400</v>
      </c>
      <c r="E122" s="23"/>
      <c r="F122" s="26"/>
      <c r="G122" s="23"/>
      <c r="H122" s="23"/>
      <c r="I122" s="26"/>
      <c r="J122" s="23"/>
      <c r="K122" s="26"/>
      <c r="L122" s="50"/>
      <c r="M122" s="51"/>
      <c r="N122" s="51"/>
      <c r="O122" s="51"/>
      <c r="P122" s="26"/>
    </row>
    <row r="123" spans="1:16" ht="16.5">
      <c r="A123" s="27"/>
      <c r="B123" s="28" t="s">
        <v>43</v>
      </c>
      <c r="C123" s="25"/>
      <c r="D123" s="24"/>
      <c r="E123" s="23"/>
      <c r="F123" s="26"/>
      <c r="G123" s="23"/>
      <c r="H123" s="23"/>
      <c r="I123" s="26"/>
      <c r="J123" s="23"/>
      <c r="K123" s="26"/>
      <c r="L123" s="50"/>
      <c r="M123" s="51"/>
      <c r="N123" s="51"/>
      <c r="O123" s="51"/>
      <c r="P123" s="26"/>
    </row>
    <row r="124" spans="1:16" ht="16.5">
      <c r="A124" s="27"/>
      <c r="B124" s="28" t="s">
        <v>44</v>
      </c>
      <c r="C124" s="23">
        <v>9634063</v>
      </c>
      <c r="D124" s="24">
        <v>3943365.27</v>
      </c>
      <c r="E124" s="23"/>
      <c r="F124" s="26"/>
      <c r="G124" s="23"/>
      <c r="H124" s="23"/>
      <c r="I124" s="26"/>
      <c r="J124" s="23"/>
      <c r="K124" s="26"/>
      <c r="L124" s="50"/>
      <c r="M124" s="51"/>
      <c r="N124" s="51"/>
      <c r="O124" s="51"/>
      <c r="P124" s="26"/>
    </row>
    <row r="125" spans="1:16" ht="16.5">
      <c r="A125" s="52"/>
      <c r="B125" s="53" t="s">
        <v>45</v>
      </c>
      <c r="C125" s="54">
        <v>7020692</v>
      </c>
      <c r="D125" s="55"/>
      <c r="E125" s="54"/>
      <c r="F125" s="56"/>
      <c r="G125" s="54"/>
      <c r="H125" s="54"/>
      <c r="I125" s="56"/>
      <c r="J125" s="54"/>
      <c r="K125" s="56"/>
      <c r="L125" s="57"/>
      <c r="M125" s="58"/>
      <c r="N125" s="58"/>
      <c r="O125" s="58"/>
      <c r="P125" s="56"/>
    </row>
    <row r="126" spans="1:16" ht="17.25" thickBot="1">
      <c r="A126" s="80" t="s">
        <v>46</v>
      </c>
      <c r="B126" s="82"/>
      <c r="C126" s="40">
        <f>SUM(C119:C125)</f>
        <v>17043562</v>
      </c>
      <c r="D126" s="59">
        <f>SUM(D119:D125)</f>
        <v>4005901.38</v>
      </c>
      <c r="E126" s="40"/>
      <c r="F126" s="60"/>
      <c r="G126" s="40"/>
      <c r="H126" s="40"/>
      <c r="I126" s="60"/>
      <c r="J126" s="40"/>
      <c r="K126" s="60"/>
      <c r="L126" s="36"/>
      <c r="M126" s="39"/>
      <c r="N126" s="39"/>
      <c r="O126" s="39"/>
      <c r="P126" s="60"/>
    </row>
    <row r="127" spans="1:16" ht="18" thickBot="1" thickTop="1">
      <c r="A127" s="83" t="s">
        <v>47</v>
      </c>
      <c r="B127" s="84"/>
      <c r="C127" s="61"/>
      <c r="D127" s="72">
        <v>580108.13</v>
      </c>
      <c r="E127" s="61"/>
      <c r="F127" s="63"/>
      <c r="G127" s="61"/>
      <c r="H127" s="61"/>
      <c r="I127" s="63"/>
      <c r="J127" s="61"/>
      <c r="K127" s="63"/>
      <c r="L127" s="64"/>
      <c r="M127" s="65"/>
      <c r="N127" s="65"/>
      <c r="O127" s="65"/>
      <c r="P127" s="63"/>
    </row>
    <row r="128" ht="17.25" thickTop="1"/>
  </sheetData>
  <mergeCells count="44">
    <mergeCell ref="A1:P1"/>
    <mergeCell ref="A2:P2"/>
    <mergeCell ref="A3:P3"/>
    <mergeCell ref="A32:P32"/>
    <mergeCell ref="A29:B29"/>
    <mergeCell ref="A30:B30"/>
    <mergeCell ref="A4:B6"/>
    <mergeCell ref="C4:C6"/>
    <mergeCell ref="D4:D6"/>
    <mergeCell ref="A20:B20"/>
    <mergeCell ref="G4:G6"/>
    <mergeCell ref="H4:H6"/>
    <mergeCell ref="A51:B51"/>
    <mergeCell ref="A60:B60"/>
    <mergeCell ref="A61:B61"/>
    <mergeCell ref="A33:P33"/>
    <mergeCell ref="A34:P34"/>
    <mergeCell ref="A35:B37"/>
    <mergeCell ref="C35:C37"/>
    <mergeCell ref="D35:D37"/>
    <mergeCell ref="G35:G37"/>
    <mergeCell ref="H35:H37"/>
    <mergeCell ref="A63:P63"/>
    <mergeCell ref="A64:P64"/>
    <mergeCell ref="A65:P65"/>
    <mergeCell ref="A66:B68"/>
    <mergeCell ref="C66:C68"/>
    <mergeCell ref="D66:D68"/>
    <mergeCell ref="G66:G68"/>
    <mergeCell ref="H66:H68"/>
    <mergeCell ref="A82:B82"/>
    <mergeCell ref="A91:B91"/>
    <mergeCell ref="A92:B92"/>
    <mergeCell ref="A98:P98"/>
    <mergeCell ref="A117:B117"/>
    <mergeCell ref="A126:B126"/>
    <mergeCell ref="A127:B127"/>
    <mergeCell ref="A99:P99"/>
    <mergeCell ref="A100:P100"/>
    <mergeCell ref="A101:B103"/>
    <mergeCell ref="C101:C103"/>
    <mergeCell ref="D101:D103"/>
    <mergeCell ref="G101:G103"/>
    <mergeCell ref="H101:H103"/>
  </mergeCells>
  <printOptions/>
  <pageMargins left="0.35433070866141736" right="0.35433070866141736" top="0.4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zoomScaleSheetLayoutView="100" workbookViewId="0" topLeftCell="A58">
      <selection activeCell="E73" sqref="E73"/>
    </sheetView>
  </sheetViews>
  <sheetFormatPr defaultColWidth="9.140625" defaultRowHeight="12.75"/>
  <cols>
    <col min="1" max="1" width="5.57421875" style="66" customWidth="1"/>
    <col min="2" max="2" width="13.8515625" style="2" customWidth="1"/>
    <col min="3" max="3" width="10.140625" style="67" customWidth="1"/>
    <col min="4" max="4" width="9.8515625" style="68" customWidth="1"/>
    <col min="5" max="5" width="9.140625" style="67" customWidth="1"/>
    <col min="6" max="6" width="8.28125" style="2" customWidth="1"/>
    <col min="7" max="7" width="9.57421875" style="67" customWidth="1"/>
    <col min="8" max="8" width="8.00390625" style="67" customWidth="1"/>
    <col min="9" max="9" width="8.28125" style="2" customWidth="1"/>
    <col min="10" max="10" width="10.140625" style="67" customWidth="1"/>
    <col min="11" max="11" width="7.7109375" style="2" customWidth="1"/>
    <col min="12" max="12" width="9.421875" style="67" customWidth="1"/>
    <col min="13" max="13" width="7.00390625" style="2" customWidth="1"/>
    <col min="14" max="14" width="7.28125" style="2" customWidth="1"/>
    <col min="15" max="16384" width="9.140625" style="2" customWidth="1"/>
  </cols>
  <sheetData>
    <row r="1" spans="1:16" ht="21">
      <c r="A1" s="85" t="s">
        <v>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21">
      <c r="A2" s="85" t="s">
        <v>51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21">
      <c r="A3" s="86" t="s">
        <v>56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6.5">
      <c r="A4" s="87" t="s">
        <v>0</v>
      </c>
      <c r="B4" s="88"/>
      <c r="C4" s="99" t="s">
        <v>1</v>
      </c>
      <c r="D4" s="99" t="s">
        <v>2</v>
      </c>
      <c r="E4" s="3" t="s">
        <v>48</v>
      </c>
      <c r="F4" s="5" t="s">
        <v>3</v>
      </c>
      <c r="G4" s="99" t="s">
        <v>6</v>
      </c>
      <c r="H4" s="99" t="s">
        <v>7</v>
      </c>
      <c r="I4" s="5" t="s">
        <v>8</v>
      </c>
      <c r="J4" s="3" t="s">
        <v>13</v>
      </c>
      <c r="K4" s="5" t="s">
        <v>10</v>
      </c>
      <c r="L4" s="3" t="s">
        <v>15</v>
      </c>
      <c r="M4" s="5" t="s">
        <v>18</v>
      </c>
      <c r="N4" s="102" t="s">
        <v>21</v>
      </c>
      <c r="O4" s="5" t="s">
        <v>22</v>
      </c>
      <c r="P4" s="5"/>
    </row>
    <row r="5" spans="1:16" ht="16.5">
      <c r="A5" s="89"/>
      <c r="B5" s="90"/>
      <c r="C5" s="100"/>
      <c r="D5" s="100"/>
      <c r="E5" s="6" t="s">
        <v>49</v>
      </c>
      <c r="F5" s="7" t="s">
        <v>4</v>
      </c>
      <c r="G5" s="100"/>
      <c r="H5" s="100"/>
      <c r="I5" s="7" t="s">
        <v>9</v>
      </c>
      <c r="J5" s="6" t="s">
        <v>14</v>
      </c>
      <c r="K5" s="7" t="s">
        <v>11</v>
      </c>
      <c r="L5" s="6" t="s">
        <v>16</v>
      </c>
      <c r="M5" s="7" t="s">
        <v>19</v>
      </c>
      <c r="N5" s="103"/>
      <c r="O5" s="7" t="s">
        <v>23</v>
      </c>
      <c r="P5" s="7" t="s">
        <v>24</v>
      </c>
    </row>
    <row r="6" spans="1:16" ht="16.5">
      <c r="A6" s="91"/>
      <c r="B6" s="92"/>
      <c r="C6" s="101"/>
      <c r="D6" s="101"/>
      <c r="E6" s="9"/>
      <c r="F6" s="10" t="s">
        <v>5</v>
      </c>
      <c r="G6" s="101"/>
      <c r="H6" s="101"/>
      <c r="I6" s="10"/>
      <c r="J6" s="8"/>
      <c r="K6" s="10" t="s">
        <v>12</v>
      </c>
      <c r="L6" s="8" t="s">
        <v>17</v>
      </c>
      <c r="M6" s="10" t="s">
        <v>20</v>
      </c>
      <c r="N6" s="104"/>
      <c r="O6" s="10"/>
      <c r="P6" s="10"/>
    </row>
    <row r="7" spans="1:16" ht="16.5">
      <c r="A7" s="11" t="s">
        <v>25</v>
      </c>
      <c r="B7" s="12"/>
      <c r="C7" s="13"/>
      <c r="D7" s="4"/>
      <c r="E7" s="13"/>
      <c r="F7" s="14"/>
      <c r="G7" s="13"/>
      <c r="H7" s="13"/>
      <c r="I7" s="14"/>
      <c r="J7" s="13"/>
      <c r="K7" s="14"/>
      <c r="L7" s="13"/>
      <c r="M7" s="14"/>
      <c r="N7" s="14"/>
      <c r="O7" s="14"/>
      <c r="P7" s="14"/>
    </row>
    <row r="8" spans="1:16" ht="16.5">
      <c r="A8" s="15"/>
      <c r="B8" s="16" t="s">
        <v>28</v>
      </c>
      <c r="C8" s="17">
        <v>3255800</v>
      </c>
      <c r="D8" s="18">
        <v>734191</v>
      </c>
      <c r="E8" s="17">
        <v>617880</v>
      </c>
      <c r="F8" s="19"/>
      <c r="G8" s="17">
        <v>4901</v>
      </c>
      <c r="H8" s="19"/>
      <c r="I8" s="19"/>
      <c r="J8" s="17">
        <v>111410</v>
      </c>
      <c r="K8" s="20"/>
      <c r="L8" s="17"/>
      <c r="M8" s="20"/>
      <c r="N8" s="20"/>
      <c r="O8" s="20"/>
      <c r="P8" s="17"/>
    </row>
    <row r="9" spans="1:16" ht="16.5">
      <c r="A9" s="21"/>
      <c r="B9" s="22" t="s">
        <v>27</v>
      </c>
      <c r="C9" s="23">
        <v>138000</v>
      </c>
      <c r="D9" s="24">
        <v>32490</v>
      </c>
      <c r="E9" s="23">
        <v>32490</v>
      </c>
      <c r="F9" s="25"/>
      <c r="G9" s="25"/>
      <c r="H9" s="25"/>
      <c r="I9" s="25"/>
      <c r="J9" s="23"/>
      <c r="K9" s="26"/>
      <c r="L9" s="23"/>
      <c r="M9" s="26"/>
      <c r="N9" s="26"/>
      <c r="O9" s="26"/>
      <c r="P9" s="23"/>
    </row>
    <row r="10" spans="1:16" ht="16.5">
      <c r="A10" s="27"/>
      <c r="B10" s="22" t="s">
        <v>29</v>
      </c>
      <c r="C10" s="23">
        <v>1021500</v>
      </c>
      <c r="D10" s="24">
        <v>193170</v>
      </c>
      <c r="E10" s="23">
        <v>72540</v>
      </c>
      <c r="F10" s="25"/>
      <c r="G10" s="23">
        <v>61560</v>
      </c>
      <c r="H10" s="23">
        <v>20520</v>
      </c>
      <c r="I10" s="25"/>
      <c r="J10" s="23">
        <v>38550</v>
      </c>
      <c r="K10" s="26"/>
      <c r="L10" s="23"/>
      <c r="M10" s="26"/>
      <c r="N10" s="26"/>
      <c r="O10" s="26"/>
      <c r="P10" s="23"/>
    </row>
    <row r="11" spans="1:16" ht="16.5">
      <c r="A11" s="27"/>
      <c r="B11" s="22" t="s">
        <v>30</v>
      </c>
      <c r="C11" s="23">
        <v>3541200</v>
      </c>
      <c r="D11" s="24">
        <v>812930.55</v>
      </c>
      <c r="E11" s="23">
        <v>793880.55</v>
      </c>
      <c r="F11" s="25"/>
      <c r="G11" s="23"/>
      <c r="H11" s="23"/>
      <c r="I11" s="25"/>
      <c r="J11" s="23">
        <v>19050</v>
      </c>
      <c r="K11" s="26"/>
      <c r="L11" s="23"/>
      <c r="M11" s="26"/>
      <c r="N11" s="26"/>
      <c r="O11" s="26"/>
      <c r="P11" s="23"/>
    </row>
    <row r="12" spans="1:16" ht="16.5">
      <c r="A12" s="27"/>
      <c r="B12" s="22" t="s">
        <v>31</v>
      </c>
      <c r="C12" s="23">
        <v>2020000</v>
      </c>
      <c r="D12" s="24">
        <v>181405.39</v>
      </c>
      <c r="E12" s="23">
        <v>96814.39</v>
      </c>
      <c r="F12" s="25"/>
      <c r="G12" s="23">
        <v>4000</v>
      </c>
      <c r="H12" s="25"/>
      <c r="I12" s="25"/>
      <c r="J12" s="23">
        <v>600</v>
      </c>
      <c r="K12" s="26"/>
      <c r="L12" s="23">
        <v>79991</v>
      </c>
      <c r="M12" s="26"/>
      <c r="N12" s="26"/>
      <c r="O12" s="26"/>
      <c r="P12" s="23"/>
    </row>
    <row r="13" spans="1:16" ht="16.5">
      <c r="A13" s="27"/>
      <c r="B13" s="16" t="s">
        <v>32</v>
      </c>
      <c r="C13" s="23">
        <v>2104500</v>
      </c>
      <c r="D13" s="24">
        <v>90873</v>
      </c>
      <c r="E13" s="23">
        <v>39598</v>
      </c>
      <c r="F13" s="25"/>
      <c r="G13" s="23">
        <v>39565</v>
      </c>
      <c r="H13" s="25"/>
      <c r="I13" s="25"/>
      <c r="J13" s="23">
        <v>11710</v>
      </c>
      <c r="K13" s="26"/>
      <c r="L13" s="23"/>
      <c r="M13" s="26"/>
      <c r="N13" s="26"/>
      <c r="O13" s="26"/>
      <c r="P13" s="23"/>
    </row>
    <row r="14" spans="1:16" ht="16.5">
      <c r="A14" s="27" t="s">
        <v>26</v>
      </c>
      <c r="B14" s="28" t="s">
        <v>33</v>
      </c>
      <c r="C14" s="23">
        <v>235000</v>
      </c>
      <c r="D14" s="24">
        <v>42870.06</v>
      </c>
      <c r="E14" s="23">
        <v>42870.06</v>
      </c>
      <c r="F14" s="25"/>
      <c r="G14" s="25"/>
      <c r="H14" s="25"/>
      <c r="I14" s="25"/>
      <c r="J14" s="23"/>
      <c r="K14" s="26"/>
      <c r="L14" s="23"/>
      <c r="M14" s="26"/>
      <c r="N14" s="26"/>
      <c r="O14" s="26"/>
      <c r="P14" s="23"/>
    </row>
    <row r="15" spans="1:16" ht="16.5">
      <c r="A15" s="27"/>
      <c r="B15" s="28" t="s">
        <v>34</v>
      </c>
      <c r="C15" s="23">
        <v>1550800</v>
      </c>
      <c r="D15" s="24">
        <v>695500</v>
      </c>
      <c r="E15" s="25"/>
      <c r="F15" s="25"/>
      <c r="G15" s="25">
        <v>695500</v>
      </c>
      <c r="H15" s="25"/>
      <c r="I15" s="25"/>
      <c r="J15" s="23"/>
      <c r="K15" s="26"/>
      <c r="L15" s="23"/>
      <c r="M15" s="26"/>
      <c r="N15" s="26"/>
      <c r="O15" s="26"/>
      <c r="P15" s="23"/>
    </row>
    <row r="16" spans="1:16" ht="16.5">
      <c r="A16" s="27"/>
      <c r="B16" s="29" t="s">
        <v>35</v>
      </c>
      <c r="C16" s="23">
        <v>1296000</v>
      </c>
      <c r="D16" s="24">
        <v>5000</v>
      </c>
      <c r="E16" s="25"/>
      <c r="F16" s="25"/>
      <c r="G16" s="25"/>
      <c r="H16" s="25"/>
      <c r="I16" s="23">
        <v>5000</v>
      </c>
      <c r="J16" s="23"/>
      <c r="K16" s="26"/>
      <c r="L16" s="23"/>
      <c r="M16" s="26"/>
      <c r="N16" s="26"/>
      <c r="O16" s="26"/>
      <c r="P16" s="23"/>
    </row>
    <row r="17" spans="1:16" ht="16.5">
      <c r="A17" s="27"/>
      <c r="B17" s="28" t="s">
        <v>24</v>
      </c>
      <c r="C17" s="23">
        <v>548500</v>
      </c>
      <c r="D17" s="24">
        <v>358919</v>
      </c>
      <c r="E17" s="25"/>
      <c r="F17" s="25"/>
      <c r="G17" s="25"/>
      <c r="H17" s="25"/>
      <c r="I17" s="25"/>
      <c r="J17" s="23"/>
      <c r="K17" s="26"/>
      <c r="L17" s="23"/>
      <c r="M17" s="26"/>
      <c r="N17" s="26"/>
      <c r="O17" s="26"/>
      <c r="P17" s="23">
        <v>358919</v>
      </c>
    </row>
    <row r="18" spans="1:16" ht="16.5">
      <c r="A18" s="27"/>
      <c r="B18" s="28" t="s">
        <v>36</v>
      </c>
      <c r="C18" s="23">
        <v>100200</v>
      </c>
      <c r="D18" s="24">
        <v>28700</v>
      </c>
      <c r="E18" s="25"/>
      <c r="F18" s="25"/>
      <c r="G18" s="25">
        <v>28700</v>
      </c>
      <c r="H18" s="25"/>
      <c r="I18" s="25"/>
      <c r="J18" s="23"/>
      <c r="K18" s="26"/>
      <c r="L18" s="23"/>
      <c r="M18" s="26"/>
      <c r="N18" s="26"/>
      <c r="O18" s="26"/>
      <c r="P18" s="23"/>
    </row>
    <row r="19" spans="1:16" ht="16.5">
      <c r="A19" s="30"/>
      <c r="B19" s="31" t="s">
        <v>37</v>
      </c>
      <c r="C19" s="32">
        <v>2030000</v>
      </c>
      <c r="D19" s="33">
        <v>25233</v>
      </c>
      <c r="E19" s="34"/>
      <c r="F19" s="34"/>
      <c r="G19" s="34">
        <v>25233</v>
      </c>
      <c r="H19" s="34"/>
      <c r="I19" s="34"/>
      <c r="J19" s="32"/>
      <c r="K19" s="35"/>
      <c r="L19" s="32"/>
      <c r="M19" s="35"/>
      <c r="N19" s="35"/>
      <c r="O19" s="35"/>
      <c r="P19" s="32"/>
    </row>
    <row r="20" spans="1:16" ht="17.25" thickBot="1">
      <c r="A20" s="80" t="s">
        <v>2</v>
      </c>
      <c r="B20" s="81"/>
      <c r="C20" s="36">
        <f>SUM(C8:C19)</f>
        <v>17841500</v>
      </c>
      <c r="D20" s="37">
        <f>SUM(D8:D19)</f>
        <v>3201282</v>
      </c>
      <c r="E20" s="36">
        <f>SUM(E8:E19)</f>
        <v>1696073</v>
      </c>
      <c r="F20" s="38"/>
      <c r="G20" s="36">
        <f>SUM(G8:G19)</f>
        <v>859459</v>
      </c>
      <c r="H20" s="36">
        <f>SUM(H10:H19)</f>
        <v>20520</v>
      </c>
      <c r="I20" s="36">
        <f>SUM(I16:I19)</f>
        <v>5000</v>
      </c>
      <c r="J20" s="36">
        <f>SUM(J8:J19)</f>
        <v>181320</v>
      </c>
      <c r="K20" s="39"/>
      <c r="L20" s="36">
        <f>SUM(L12:L19)</f>
        <v>79991</v>
      </c>
      <c r="M20" s="39"/>
      <c r="N20" s="39"/>
      <c r="O20" s="39"/>
      <c r="P20" s="40">
        <f>SUM(P17:P19)</f>
        <v>358919</v>
      </c>
    </row>
    <row r="21" spans="1:16" ht="17.25" thickTop="1">
      <c r="A21" s="41" t="s">
        <v>38</v>
      </c>
      <c r="B21" s="42"/>
      <c r="C21" s="43"/>
      <c r="D21" s="44"/>
      <c r="E21" s="43"/>
      <c r="F21" s="45"/>
      <c r="G21" s="43"/>
      <c r="H21" s="43"/>
      <c r="I21" s="45"/>
      <c r="J21" s="43"/>
      <c r="K21" s="45"/>
      <c r="L21" s="46"/>
      <c r="M21" s="47"/>
      <c r="N21" s="47"/>
      <c r="O21" s="47"/>
      <c r="P21" s="45"/>
    </row>
    <row r="22" spans="1:16" ht="16.5">
      <c r="A22" s="15"/>
      <c r="B22" s="29" t="s">
        <v>39</v>
      </c>
      <c r="C22" s="17">
        <v>155000</v>
      </c>
      <c r="D22" s="18">
        <v>70.41</v>
      </c>
      <c r="E22" s="17"/>
      <c r="F22" s="20"/>
      <c r="G22" s="17"/>
      <c r="H22" s="17"/>
      <c r="I22" s="20"/>
      <c r="J22" s="17"/>
      <c r="K22" s="20"/>
      <c r="L22" s="48"/>
      <c r="M22" s="49"/>
      <c r="N22" s="49"/>
      <c r="O22" s="49"/>
      <c r="P22" s="20"/>
    </row>
    <row r="23" spans="1:16" ht="16.5">
      <c r="A23" s="27"/>
      <c r="B23" s="28" t="s">
        <v>40</v>
      </c>
      <c r="C23" s="23">
        <v>89000</v>
      </c>
      <c r="D23" s="24">
        <v>7010</v>
      </c>
      <c r="E23" s="23"/>
      <c r="F23" s="26"/>
      <c r="G23" s="23"/>
      <c r="H23" s="23"/>
      <c r="I23" s="26"/>
      <c r="J23" s="23"/>
      <c r="K23" s="26"/>
      <c r="L23" s="50"/>
      <c r="M23" s="51"/>
      <c r="N23" s="51"/>
      <c r="O23" s="51"/>
      <c r="P23" s="26"/>
    </row>
    <row r="24" spans="1:16" ht="16.5">
      <c r="A24" s="27"/>
      <c r="B24" s="28" t="s">
        <v>41</v>
      </c>
      <c r="C24" s="23">
        <v>77700</v>
      </c>
      <c r="D24" s="24">
        <v>35946.83</v>
      </c>
      <c r="E24" s="23"/>
      <c r="F24" s="26"/>
      <c r="G24" s="23"/>
      <c r="H24" s="23"/>
      <c r="I24" s="26"/>
      <c r="J24" s="23"/>
      <c r="K24" s="26"/>
      <c r="L24" s="50"/>
      <c r="M24" s="51"/>
      <c r="N24" s="51"/>
      <c r="O24" s="51"/>
      <c r="P24" s="26"/>
    </row>
    <row r="25" spans="1:16" ht="16.5">
      <c r="A25" s="27"/>
      <c r="B25" s="28" t="s">
        <v>42</v>
      </c>
      <c r="C25" s="23">
        <v>88800</v>
      </c>
      <c r="D25" s="24">
        <v>72310</v>
      </c>
      <c r="E25" s="23"/>
      <c r="F25" s="26"/>
      <c r="G25" s="23"/>
      <c r="H25" s="23"/>
      <c r="I25" s="26"/>
      <c r="J25" s="23"/>
      <c r="K25" s="26"/>
      <c r="L25" s="50"/>
      <c r="M25" s="51"/>
      <c r="N25" s="51"/>
      <c r="O25" s="51"/>
      <c r="P25" s="26"/>
    </row>
    <row r="26" spans="1:16" ht="16.5">
      <c r="A26" s="27"/>
      <c r="B26" s="28" t="s">
        <v>43</v>
      </c>
      <c r="C26" s="25"/>
      <c r="D26" s="24">
        <v>1280</v>
      </c>
      <c r="E26" s="23"/>
      <c r="F26" s="26"/>
      <c r="G26" s="23"/>
      <c r="H26" s="23"/>
      <c r="I26" s="26"/>
      <c r="J26" s="23"/>
      <c r="K26" s="26"/>
      <c r="L26" s="50"/>
      <c r="M26" s="51"/>
      <c r="N26" s="51"/>
      <c r="O26" s="51"/>
      <c r="P26" s="26"/>
    </row>
    <row r="27" spans="1:16" ht="16.5">
      <c r="A27" s="27"/>
      <c r="B27" s="28" t="s">
        <v>44</v>
      </c>
      <c r="C27" s="23">
        <v>10447500</v>
      </c>
      <c r="D27" s="24">
        <v>1960540.97</v>
      </c>
      <c r="E27" s="23"/>
      <c r="F27" s="26"/>
      <c r="G27" s="23"/>
      <c r="H27" s="23"/>
      <c r="I27" s="26"/>
      <c r="J27" s="23"/>
      <c r="K27" s="26"/>
      <c r="L27" s="50"/>
      <c r="M27" s="51"/>
      <c r="N27" s="51"/>
      <c r="O27" s="51"/>
      <c r="P27" s="26"/>
    </row>
    <row r="28" spans="1:16" ht="16.5">
      <c r="A28" s="52"/>
      <c r="B28" s="53" t="s">
        <v>45</v>
      </c>
      <c r="C28" s="54">
        <v>6983500</v>
      </c>
      <c r="D28" s="55">
        <v>2243217</v>
      </c>
      <c r="E28" s="54"/>
      <c r="F28" s="56"/>
      <c r="G28" s="54"/>
      <c r="H28" s="54"/>
      <c r="I28" s="56"/>
      <c r="J28" s="54"/>
      <c r="K28" s="56"/>
      <c r="L28" s="57"/>
      <c r="M28" s="58"/>
      <c r="N28" s="58"/>
      <c r="O28" s="58"/>
      <c r="P28" s="56"/>
    </row>
    <row r="29" spans="1:16" ht="17.25" thickBot="1">
      <c r="A29" s="80" t="s">
        <v>46</v>
      </c>
      <c r="B29" s="82"/>
      <c r="C29" s="40">
        <f>SUM(C22:C28)</f>
        <v>17841500</v>
      </c>
      <c r="D29" s="59">
        <f>SUM(D22:D28)</f>
        <v>4320375.21</v>
      </c>
      <c r="E29" s="40"/>
      <c r="F29" s="60"/>
      <c r="G29" s="40"/>
      <c r="H29" s="40"/>
      <c r="I29" s="60"/>
      <c r="J29" s="40"/>
      <c r="K29" s="60"/>
      <c r="L29" s="36"/>
      <c r="M29" s="39"/>
      <c r="N29" s="39"/>
      <c r="O29" s="39"/>
      <c r="P29" s="60"/>
    </row>
    <row r="30" spans="1:16" ht="18" thickBot="1" thickTop="1">
      <c r="A30" s="83" t="s">
        <v>47</v>
      </c>
      <c r="B30" s="84"/>
      <c r="C30" s="61"/>
      <c r="D30" s="62">
        <f>D29-D20</f>
        <v>1119093.21</v>
      </c>
      <c r="E30" s="61"/>
      <c r="F30" s="63"/>
      <c r="G30" s="61"/>
      <c r="H30" s="61"/>
      <c r="I30" s="63"/>
      <c r="J30" s="61"/>
      <c r="K30" s="63"/>
      <c r="L30" s="64"/>
      <c r="M30" s="65"/>
      <c r="N30" s="65"/>
      <c r="O30" s="65"/>
      <c r="P30" s="63"/>
    </row>
    <row r="31" spans="1:16" ht="17.25" thickTop="1">
      <c r="A31" s="73"/>
      <c r="B31" s="73"/>
      <c r="C31" s="74"/>
      <c r="D31" s="75"/>
      <c r="E31" s="74"/>
      <c r="F31" s="76"/>
      <c r="G31" s="74"/>
      <c r="H31" s="74"/>
      <c r="I31" s="76"/>
      <c r="J31" s="74"/>
      <c r="K31" s="76"/>
      <c r="L31" s="74"/>
      <c r="M31" s="76"/>
      <c r="N31" s="76"/>
      <c r="O31" s="76"/>
      <c r="P31" s="76"/>
    </row>
    <row r="32" spans="1:16" ht="16.5">
      <c r="A32" s="73"/>
      <c r="B32" s="73"/>
      <c r="C32" s="74"/>
      <c r="D32" s="75"/>
      <c r="E32" s="74"/>
      <c r="F32" s="76"/>
      <c r="G32" s="74"/>
      <c r="H32" s="74"/>
      <c r="I32" s="76"/>
      <c r="J32" s="74"/>
      <c r="K32" s="76"/>
      <c r="L32" s="74"/>
      <c r="M32" s="76"/>
      <c r="N32" s="76"/>
      <c r="O32" s="76"/>
      <c r="P32" s="76"/>
    </row>
    <row r="33" spans="1:16" ht="16.5">
      <c r="A33" s="73"/>
      <c r="B33" s="73"/>
      <c r="C33" s="74"/>
      <c r="D33" s="75"/>
      <c r="E33" s="74"/>
      <c r="F33" s="76"/>
      <c r="G33" s="74"/>
      <c r="H33" s="74"/>
      <c r="I33" s="76"/>
      <c r="J33" s="74"/>
      <c r="K33" s="76"/>
      <c r="L33" s="74"/>
      <c r="M33" s="76"/>
      <c r="N33" s="76"/>
      <c r="O33" s="76"/>
      <c r="P33" s="76"/>
    </row>
    <row r="34" spans="1:16" ht="21">
      <c r="A34" s="85" t="s">
        <v>50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</row>
    <row r="35" spans="1:16" ht="21">
      <c r="A35" s="85" t="s">
        <v>51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</row>
    <row r="36" spans="1:16" ht="21">
      <c r="A36" s="86" t="s">
        <v>57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6.5">
      <c r="A37" s="87" t="s">
        <v>0</v>
      </c>
      <c r="B37" s="88"/>
      <c r="C37" s="93" t="s">
        <v>1</v>
      </c>
      <c r="D37" s="96" t="s">
        <v>2</v>
      </c>
      <c r="E37" s="3" t="s">
        <v>48</v>
      </c>
      <c r="F37" s="5" t="s">
        <v>3</v>
      </c>
      <c r="G37" s="93" t="s">
        <v>6</v>
      </c>
      <c r="H37" s="93" t="s">
        <v>7</v>
      </c>
      <c r="I37" s="5" t="s">
        <v>8</v>
      </c>
      <c r="J37" s="3" t="s">
        <v>13</v>
      </c>
      <c r="K37" s="5" t="s">
        <v>10</v>
      </c>
      <c r="L37" s="3" t="s">
        <v>15</v>
      </c>
      <c r="M37" s="5" t="s">
        <v>18</v>
      </c>
      <c r="N37" s="5" t="s">
        <v>21</v>
      </c>
      <c r="O37" s="5" t="s">
        <v>22</v>
      </c>
      <c r="P37" s="5"/>
    </row>
    <row r="38" spans="1:16" ht="16.5">
      <c r="A38" s="89"/>
      <c r="B38" s="90"/>
      <c r="C38" s="94"/>
      <c r="D38" s="97"/>
      <c r="E38" s="6" t="s">
        <v>49</v>
      </c>
      <c r="F38" s="7" t="s">
        <v>4</v>
      </c>
      <c r="G38" s="94"/>
      <c r="H38" s="94"/>
      <c r="I38" s="7" t="s">
        <v>9</v>
      </c>
      <c r="J38" s="6" t="s">
        <v>14</v>
      </c>
      <c r="K38" s="7" t="s">
        <v>11</v>
      </c>
      <c r="L38" s="6" t="s">
        <v>16</v>
      </c>
      <c r="M38" s="7" t="s">
        <v>19</v>
      </c>
      <c r="N38" s="7"/>
      <c r="O38" s="7" t="s">
        <v>23</v>
      </c>
      <c r="P38" s="7" t="s">
        <v>24</v>
      </c>
    </row>
    <row r="39" spans="1:16" ht="16.5">
      <c r="A39" s="91"/>
      <c r="B39" s="92"/>
      <c r="C39" s="95"/>
      <c r="D39" s="98"/>
      <c r="E39" s="9"/>
      <c r="F39" s="10" t="s">
        <v>5</v>
      </c>
      <c r="G39" s="95"/>
      <c r="H39" s="95"/>
      <c r="I39" s="10"/>
      <c r="J39" s="8"/>
      <c r="K39" s="10" t="s">
        <v>12</v>
      </c>
      <c r="L39" s="8" t="s">
        <v>17</v>
      </c>
      <c r="M39" s="10" t="s">
        <v>20</v>
      </c>
      <c r="N39" s="10"/>
      <c r="O39" s="10"/>
      <c r="P39" s="10"/>
    </row>
    <row r="40" spans="1:16" ht="16.5">
      <c r="A40" s="11" t="s">
        <v>25</v>
      </c>
      <c r="B40" s="12"/>
      <c r="C40" s="13"/>
      <c r="D40" s="4"/>
      <c r="E40" s="13"/>
      <c r="F40" s="14"/>
      <c r="G40" s="13"/>
      <c r="H40" s="13"/>
      <c r="I40" s="14"/>
      <c r="J40" s="13"/>
      <c r="K40" s="14"/>
      <c r="L40" s="13"/>
      <c r="M40" s="14"/>
      <c r="N40" s="14"/>
      <c r="O40" s="14"/>
      <c r="P40" s="14"/>
    </row>
    <row r="41" spans="1:16" ht="16.5">
      <c r="A41" s="15"/>
      <c r="B41" s="16" t="s">
        <v>28</v>
      </c>
      <c r="C41" s="17">
        <v>3187800</v>
      </c>
      <c r="D41" s="18">
        <v>705040</v>
      </c>
      <c r="E41" s="17">
        <v>614530</v>
      </c>
      <c r="F41" s="19"/>
      <c r="G41" s="17"/>
      <c r="H41" s="19"/>
      <c r="I41" s="19"/>
      <c r="J41" s="17">
        <v>90510</v>
      </c>
      <c r="K41" s="20"/>
      <c r="L41" s="17"/>
      <c r="M41" s="20"/>
      <c r="N41" s="20"/>
      <c r="O41" s="20"/>
      <c r="P41" s="20"/>
    </row>
    <row r="42" spans="1:16" ht="16.5">
      <c r="A42" s="21"/>
      <c r="B42" s="22" t="s">
        <v>27</v>
      </c>
      <c r="C42" s="23">
        <v>138000</v>
      </c>
      <c r="D42" s="24">
        <v>32490</v>
      </c>
      <c r="E42" s="23">
        <v>32490</v>
      </c>
      <c r="F42" s="25"/>
      <c r="G42" s="25"/>
      <c r="H42" s="25"/>
      <c r="I42" s="25"/>
      <c r="J42" s="23"/>
      <c r="K42" s="26"/>
      <c r="L42" s="23"/>
      <c r="M42" s="26"/>
      <c r="N42" s="26"/>
      <c r="O42" s="26"/>
      <c r="P42" s="26"/>
    </row>
    <row r="43" spans="1:16" ht="16.5">
      <c r="A43" s="27"/>
      <c r="B43" s="22" t="s">
        <v>29</v>
      </c>
      <c r="C43" s="23">
        <v>1033500</v>
      </c>
      <c r="D43" s="24">
        <v>196920</v>
      </c>
      <c r="E43" s="23">
        <v>72540</v>
      </c>
      <c r="F43" s="25"/>
      <c r="G43" s="79">
        <v>61560</v>
      </c>
      <c r="H43" s="23">
        <v>20520</v>
      </c>
      <c r="I43" s="25"/>
      <c r="J43" s="23">
        <v>42300</v>
      </c>
      <c r="K43" s="26"/>
      <c r="L43" s="23"/>
      <c r="M43" s="26"/>
      <c r="N43" s="26"/>
      <c r="O43" s="26"/>
      <c r="P43" s="26"/>
    </row>
    <row r="44" spans="1:16" ht="16.5">
      <c r="A44" s="27"/>
      <c r="B44" s="22" t="s">
        <v>30</v>
      </c>
      <c r="C44" s="23">
        <v>3587200</v>
      </c>
      <c r="D44" s="24">
        <v>597186.5</v>
      </c>
      <c r="E44" s="23">
        <v>569486.5</v>
      </c>
      <c r="F44" s="25"/>
      <c r="G44" s="23"/>
      <c r="H44" s="69"/>
      <c r="I44" s="25"/>
      <c r="J44" s="23">
        <v>27700</v>
      </c>
      <c r="K44" s="26"/>
      <c r="L44" s="23"/>
      <c r="M44" s="26"/>
      <c r="N44" s="26"/>
      <c r="O44" s="26"/>
      <c r="P44" s="26"/>
    </row>
    <row r="45" spans="1:16" ht="16.5">
      <c r="A45" s="27"/>
      <c r="B45" s="22" t="s">
        <v>31</v>
      </c>
      <c r="C45" s="23">
        <v>2033000</v>
      </c>
      <c r="D45" s="24">
        <v>613508.6</v>
      </c>
      <c r="E45" s="23">
        <v>132671.85</v>
      </c>
      <c r="F45" s="25"/>
      <c r="G45" s="23">
        <v>20175</v>
      </c>
      <c r="H45" s="25">
        <v>110840</v>
      </c>
      <c r="I45" s="25"/>
      <c r="J45" s="23">
        <v>284586.75</v>
      </c>
      <c r="K45" s="26"/>
      <c r="L45" s="23">
        <v>65235</v>
      </c>
      <c r="M45" s="26"/>
      <c r="N45" s="26"/>
      <c r="O45" s="26"/>
      <c r="P45" s="26"/>
    </row>
    <row r="46" spans="1:16" ht="16.5">
      <c r="A46" s="27"/>
      <c r="B46" s="16" t="s">
        <v>32</v>
      </c>
      <c r="C46" s="23">
        <v>2199500</v>
      </c>
      <c r="D46" s="24">
        <v>371696.58</v>
      </c>
      <c r="E46" s="23">
        <v>80034</v>
      </c>
      <c r="F46" s="25"/>
      <c r="G46" s="23">
        <v>194245.58</v>
      </c>
      <c r="H46" s="25">
        <v>60000</v>
      </c>
      <c r="I46" s="25"/>
      <c r="J46" s="23">
        <v>7417</v>
      </c>
      <c r="K46" s="26"/>
      <c r="L46" s="23">
        <v>30000</v>
      </c>
      <c r="M46" s="26"/>
      <c r="N46" s="26"/>
      <c r="O46" s="26"/>
      <c r="P46" s="26"/>
    </row>
    <row r="47" spans="1:16" ht="16.5">
      <c r="A47" s="27" t="s">
        <v>26</v>
      </c>
      <c r="B47" s="28" t="s">
        <v>33</v>
      </c>
      <c r="C47" s="23">
        <v>315000</v>
      </c>
      <c r="D47" s="24">
        <v>87220.32</v>
      </c>
      <c r="E47" s="23">
        <v>87220.32</v>
      </c>
      <c r="F47" s="25"/>
      <c r="G47" s="25"/>
      <c r="H47" s="25"/>
      <c r="I47" s="25"/>
      <c r="J47" s="23"/>
      <c r="K47" s="26"/>
      <c r="L47" s="23"/>
      <c r="M47" s="26"/>
      <c r="N47" s="26"/>
      <c r="O47" s="26"/>
      <c r="P47" s="26"/>
    </row>
    <row r="48" spans="1:16" ht="16.5">
      <c r="A48" s="27"/>
      <c r="B48" s="28" t="s">
        <v>34</v>
      </c>
      <c r="C48" s="23">
        <v>1550800</v>
      </c>
      <c r="D48" s="24"/>
      <c r="E48" s="25"/>
      <c r="F48" s="25"/>
      <c r="G48" s="25"/>
      <c r="H48" s="25"/>
      <c r="I48" s="25"/>
      <c r="J48" s="23"/>
      <c r="K48" s="26"/>
      <c r="L48" s="23"/>
      <c r="M48" s="26"/>
      <c r="N48" s="26"/>
      <c r="O48" s="26"/>
      <c r="P48" s="26"/>
    </row>
    <row r="49" spans="1:16" ht="16.5">
      <c r="A49" s="27"/>
      <c r="B49" s="29" t="s">
        <v>35</v>
      </c>
      <c r="C49" s="23">
        <v>1178000</v>
      </c>
      <c r="D49" s="24">
        <v>6000</v>
      </c>
      <c r="E49" s="25"/>
      <c r="F49" s="25"/>
      <c r="G49" s="25"/>
      <c r="H49" s="25"/>
      <c r="I49" s="23">
        <v>6000</v>
      </c>
      <c r="J49" s="23"/>
      <c r="K49" s="26"/>
      <c r="L49" s="23"/>
      <c r="M49" s="26"/>
      <c r="N49" s="26"/>
      <c r="O49" s="26"/>
      <c r="P49" s="26"/>
    </row>
    <row r="50" spans="1:16" ht="16.5">
      <c r="A50" s="27"/>
      <c r="B50" s="28" t="s">
        <v>24</v>
      </c>
      <c r="C50" s="23">
        <v>488500</v>
      </c>
      <c r="D50" s="77">
        <v>-53301</v>
      </c>
      <c r="E50" s="25"/>
      <c r="F50" s="25"/>
      <c r="G50" s="25"/>
      <c r="H50" s="25"/>
      <c r="I50" s="25"/>
      <c r="J50" s="23"/>
      <c r="K50" s="26"/>
      <c r="L50" s="23"/>
      <c r="M50" s="26"/>
      <c r="N50" s="26"/>
      <c r="O50" s="26"/>
      <c r="P50" s="69">
        <v>-53301</v>
      </c>
    </row>
    <row r="51" spans="1:16" ht="16.5">
      <c r="A51" s="27"/>
      <c r="B51" s="28" t="s">
        <v>36</v>
      </c>
      <c r="C51" s="23">
        <v>100200</v>
      </c>
      <c r="D51" s="24"/>
      <c r="E51" s="25"/>
      <c r="F51" s="25"/>
      <c r="G51" s="25"/>
      <c r="H51" s="25"/>
      <c r="I51" s="25"/>
      <c r="J51" s="23"/>
      <c r="K51" s="26"/>
      <c r="L51" s="23"/>
      <c r="M51" s="26"/>
      <c r="N51" s="26"/>
      <c r="O51" s="26"/>
      <c r="P51" s="26"/>
    </row>
    <row r="52" spans="1:16" ht="16.5">
      <c r="A52" s="30"/>
      <c r="B52" s="31" t="s">
        <v>37</v>
      </c>
      <c r="C52" s="32">
        <v>2030000</v>
      </c>
      <c r="D52" s="33">
        <v>72000</v>
      </c>
      <c r="E52" s="34"/>
      <c r="F52" s="34"/>
      <c r="G52" s="34"/>
      <c r="H52" s="34"/>
      <c r="I52" s="34"/>
      <c r="J52" s="32">
        <v>72000</v>
      </c>
      <c r="K52" s="35"/>
      <c r="L52" s="32"/>
      <c r="M52" s="35"/>
      <c r="N52" s="35"/>
      <c r="O52" s="35"/>
      <c r="P52" s="35"/>
    </row>
    <row r="53" spans="1:16" ht="17.25" thickBot="1">
      <c r="A53" s="80" t="s">
        <v>2</v>
      </c>
      <c r="B53" s="81"/>
      <c r="C53" s="70">
        <f>SUM(C41:C52)</f>
        <v>17841500</v>
      </c>
      <c r="D53" s="71">
        <f>SUM(D41:D52)</f>
        <v>2628761</v>
      </c>
      <c r="E53" s="36">
        <f>SUM(E41:E52)</f>
        <v>1588972.6700000002</v>
      </c>
      <c r="F53" s="38"/>
      <c r="G53" s="36">
        <f>SUM(G43:G52)</f>
        <v>275980.57999999996</v>
      </c>
      <c r="H53" s="36">
        <f>SUM(H43:H52)</f>
        <v>191360</v>
      </c>
      <c r="I53" s="36">
        <f>SUM(I49:I52)</f>
        <v>6000</v>
      </c>
      <c r="J53" s="36">
        <f>SUM(J41:J52)</f>
        <v>524513.75</v>
      </c>
      <c r="K53" s="39"/>
      <c r="L53" s="36">
        <f>SUM(L45:L52)</f>
        <v>95235</v>
      </c>
      <c r="M53" s="39"/>
      <c r="N53" s="39"/>
      <c r="O53" s="39"/>
      <c r="P53" s="78">
        <f>SUM(P50:P52)</f>
        <v>-53301</v>
      </c>
    </row>
    <row r="54" spans="1:16" ht="17.25" thickTop="1">
      <c r="A54" s="41" t="s">
        <v>38</v>
      </c>
      <c r="B54" s="42"/>
      <c r="C54" s="43"/>
      <c r="D54" s="44"/>
      <c r="E54" s="43"/>
      <c r="F54" s="45"/>
      <c r="G54" s="43"/>
      <c r="H54" s="43"/>
      <c r="I54" s="45"/>
      <c r="J54" s="43"/>
      <c r="K54" s="45"/>
      <c r="L54" s="46"/>
      <c r="M54" s="47"/>
      <c r="N54" s="47"/>
      <c r="O54" s="47"/>
      <c r="P54" s="45"/>
    </row>
    <row r="55" spans="1:16" ht="16.5">
      <c r="A55" s="15"/>
      <c r="B55" s="29" t="s">
        <v>39</v>
      </c>
      <c r="C55" s="17">
        <v>155000</v>
      </c>
      <c r="D55" s="18">
        <v>106685.88</v>
      </c>
      <c r="E55" s="17"/>
      <c r="F55" s="20"/>
      <c r="G55" s="17"/>
      <c r="H55" s="17"/>
      <c r="I55" s="20"/>
      <c r="J55" s="17"/>
      <c r="K55" s="20"/>
      <c r="L55" s="48"/>
      <c r="M55" s="49"/>
      <c r="N55" s="49"/>
      <c r="O55" s="49"/>
      <c r="P55" s="20"/>
    </row>
    <row r="56" spans="1:16" ht="16.5">
      <c r="A56" s="27"/>
      <c r="B56" s="28" t="s">
        <v>40</v>
      </c>
      <c r="C56" s="23">
        <v>89000</v>
      </c>
      <c r="D56" s="24">
        <v>26661</v>
      </c>
      <c r="E56" s="23"/>
      <c r="F56" s="26"/>
      <c r="G56" s="23"/>
      <c r="H56" s="23"/>
      <c r="I56" s="26"/>
      <c r="J56" s="23"/>
      <c r="K56" s="26"/>
      <c r="L56" s="50"/>
      <c r="M56" s="51"/>
      <c r="N56" s="51"/>
      <c r="O56" s="51"/>
      <c r="P56" s="26"/>
    </row>
    <row r="57" spans="1:16" ht="16.5">
      <c r="A57" s="27"/>
      <c r="B57" s="28" t="s">
        <v>41</v>
      </c>
      <c r="C57" s="23">
        <v>77700</v>
      </c>
      <c r="D57" s="24">
        <v>59602.09</v>
      </c>
      <c r="E57" s="23"/>
      <c r="F57" s="26"/>
      <c r="G57" s="23"/>
      <c r="H57" s="23"/>
      <c r="I57" s="26"/>
      <c r="J57" s="23"/>
      <c r="K57" s="26"/>
      <c r="L57" s="50"/>
      <c r="M57" s="51"/>
      <c r="N57" s="51"/>
      <c r="O57" s="51"/>
      <c r="P57" s="26"/>
    </row>
    <row r="58" spans="1:16" ht="16.5">
      <c r="A58" s="27"/>
      <c r="B58" s="28" t="s">
        <v>42</v>
      </c>
      <c r="C58" s="23">
        <v>88800</v>
      </c>
      <c r="D58" s="24">
        <v>20010</v>
      </c>
      <c r="E58" s="23"/>
      <c r="F58" s="26"/>
      <c r="G58" s="23"/>
      <c r="H58" s="23"/>
      <c r="I58" s="26"/>
      <c r="J58" s="23"/>
      <c r="K58" s="26"/>
      <c r="L58" s="50"/>
      <c r="M58" s="51"/>
      <c r="N58" s="51"/>
      <c r="O58" s="51"/>
      <c r="P58" s="26"/>
    </row>
    <row r="59" spans="1:16" ht="16.5">
      <c r="A59" s="27"/>
      <c r="B59" s="28" t="s">
        <v>43</v>
      </c>
      <c r="C59" s="25"/>
      <c r="D59" s="24"/>
      <c r="E59" s="23"/>
      <c r="F59" s="26"/>
      <c r="G59" s="23"/>
      <c r="H59" s="23"/>
      <c r="I59" s="26"/>
      <c r="J59" s="23"/>
      <c r="K59" s="26"/>
      <c r="L59" s="50"/>
      <c r="M59" s="51"/>
      <c r="N59" s="51"/>
      <c r="O59" s="51"/>
      <c r="P59" s="26"/>
    </row>
    <row r="60" spans="1:16" ht="16.5">
      <c r="A60" s="27"/>
      <c r="B60" s="28" t="s">
        <v>44</v>
      </c>
      <c r="C60" s="23">
        <v>10447500</v>
      </c>
      <c r="D60" s="24">
        <v>2455572.07</v>
      </c>
      <c r="E60" s="23"/>
      <c r="F60" s="26"/>
      <c r="G60" s="23"/>
      <c r="H60" s="23"/>
      <c r="I60" s="26"/>
      <c r="J60" s="23"/>
      <c r="K60" s="26"/>
      <c r="L60" s="50"/>
      <c r="M60" s="51"/>
      <c r="N60" s="51"/>
      <c r="O60" s="51"/>
      <c r="P60" s="26"/>
    </row>
    <row r="61" spans="1:16" ht="16.5">
      <c r="A61" s="52"/>
      <c r="B61" s="53" t="s">
        <v>45</v>
      </c>
      <c r="C61" s="54">
        <v>6983500</v>
      </c>
      <c r="D61" s="55">
        <v>5617374</v>
      </c>
      <c r="E61" s="54"/>
      <c r="F61" s="56"/>
      <c r="G61" s="54"/>
      <c r="H61" s="54"/>
      <c r="I61" s="56"/>
      <c r="J61" s="54"/>
      <c r="K61" s="56"/>
      <c r="L61" s="57"/>
      <c r="M61" s="58"/>
      <c r="N61" s="58"/>
      <c r="O61" s="58"/>
      <c r="P61" s="56"/>
    </row>
    <row r="62" spans="1:16" ht="17.25" thickBot="1">
      <c r="A62" s="80" t="s">
        <v>46</v>
      </c>
      <c r="B62" s="82"/>
      <c r="C62" s="40">
        <f>SUM(C55:C61)</f>
        <v>17841500</v>
      </c>
      <c r="D62" s="59">
        <f>SUM(D55:D61)</f>
        <v>8285905.04</v>
      </c>
      <c r="E62" s="40"/>
      <c r="F62" s="60"/>
      <c r="G62" s="40"/>
      <c r="H62" s="40"/>
      <c r="I62" s="60"/>
      <c r="J62" s="40"/>
      <c r="K62" s="60"/>
      <c r="L62" s="36"/>
      <c r="M62" s="39"/>
      <c r="N62" s="39"/>
      <c r="O62" s="39"/>
      <c r="P62" s="60"/>
    </row>
    <row r="63" spans="1:16" ht="18" thickBot="1" thickTop="1">
      <c r="A63" s="83" t="s">
        <v>47</v>
      </c>
      <c r="B63" s="84"/>
      <c r="C63" s="61"/>
      <c r="D63" s="62">
        <v>5657144.04</v>
      </c>
      <c r="E63" s="61"/>
      <c r="F63" s="63"/>
      <c r="G63" s="61"/>
      <c r="H63" s="61"/>
      <c r="I63" s="63"/>
      <c r="J63" s="61"/>
      <c r="K63" s="63"/>
      <c r="L63" s="64"/>
      <c r="M63" s="65"/>
      <c r="N63" s="65"/>
      <c r="O63" s="65"/>
      <c r="P63" s="63"/>
    </row>
    <row r="64" ht="17.25" thickTop="1"/>
  </sheetData>
  <mergeCells count="23">
    <mergeCell ref="A53:B53"/>
    <mergeCell ref="A62:B62"/>
    <mergeCell ref="A63:B63"/>
    <mergeCell ref="A34:P34"/>
    <mergeCell ref="A35:P35"/>
    <mergeCell ref="A36:P36"/>
    <mergeCell ref="A37:B39"/>
    <mergeCell ref="C37:C39"/>
    <mergeCell ref="D37:D39"/>
    <mergeCell ref="G37:G39"/>
    <mergeCell ref="H37:H39"/>
    <mergeCell ref="A30:B30"/>
    <mergeCell ref="A4:B6"/>
    <mergeCell ref="C4:C6"/>
    <mergeCell ref="D4:D6"/>
    <mergeCell ref="A20:B20"/>
    <mergeCell ref="A1:P1"/>
    <mergeCell ref="A2:P2"/>
    <mergeCell ref="A3:P3"/>
    <mergeCell ref="A29:B29"/>
    <mergeCell ref="G4:G6"/>
    <mergeCell ref="H4:H6"/>
    <mergeCell ref="N4:N6"/>
  </mergeCells>
  <printOptions/>
  <pageMargins left="0.35433070866141736" right="0.35433070866141736" top="0.4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workbookViewId="0" topLeftCell="A1">
      <selection activeCell="M10" sqref="M10"/>
    </sheetView>
  </sheetViews>
  <sheetFormatPr defaultColWidth="9.140625" defaultRowHeight="12.75"/>
  <cols>
    <col min="1" max="1" width="5.57421875" style="66" customWidth="1"/>
    <col min="2" max="2" width="13.8515625" style="2" customWidth="1"/>
    <col min="3" max="3" width="10.140625" style="67" customWidth="1"/>
    <col min="4" max="4" width="9.8515625" style="68" customWidth="1"/>
    <col min="5" max="5" width="9.140625" style="67" customWidth="1"/>
    <col min="6" max="6" width="8.28125" style="2" customWidth="1"/>
    <col min="7" max="7" width="9.57421875" style="67" customWidth="1"/>
    <col min="8" max="8" width="8.00390625" style="67" customWidth="1"/>
    <col min="9" max="9" width="8.28125" style="2" customWidth="1"/>
    <col min="10" max="10" width="10.140625" style="67" customWidth="1"/>
    <col min="11" max="11" width="7.7109375" style="2" customWidth="1"/>
    <col min="12" max="12" width="9.421875" style="67" customWidth="1"/>
    <col min="13" max="13" width="7.00390625" style="2" customWidth="1"/>
    <col min="14" max="14" width="7.28125" style="2" customWidth="1"/>
    <col min="15" max="16384" width="9.140625" style="2" customWidth="1"/>
  </cols>
  <sheetData>
    <row r="1" spans="1:16" ht="21">
      <c r="A1" s="85" t="s">
        <v>50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21">
      <c r="A2" s="85" t="s">
        <v>51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21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6.5">
      <c r="A4" s="87" t="s">
        <v>0</v>
      </c>
      <c r="B4" s="88"/>
      <c r="C4" s="99" t="s">
        <v>1</v>
      </c>
      <c r="D4" s="99" t="s">
        <v>2</v>
      </c>
      <c r="E4" s="3" t="s">
        <v>48</v>
      </c>
      <c r="F4" s="5" t="s">
        <v>3</v>
      </c>
      <c r="G4" s="99" t="s">
        <v>6</v>
      </c>
      <c r="H4" s="99" t="s">
        <v>7</v>
      </c>
      <c r="I4" s="5" t="s">
        <v>8</v>
      </c>
      <c r="J4" s="3" t="s">
        <v>13</v>
      </c>
      <c r="K4" s="5" t="s">
        <v>10</v>
      </c>
      <c r="L4" s="3" t="s">
        <v>15</v>
      </c>
      <c r="M4" s="5" t="s">
        <v>18</v>
      </c>
      <c r="N4" s="102" t="s">
        <v>21</v>
      </c>
      <c r="O4" s="5" t="s">
        <v>22</v>
      </c>
      <c r="P4" s="5"/>
    </row>
    <row r="5" spans="1:16" ht="16.5">
      <c r="A5" s="89"/>
      <c r="B5" s="90"/>
      <c r="C5" s="100"/>
      <c r="D5" s="100"/>
      <c r="E5" s="6" t="s">
        <v>49</v>
      </c>
      <c r="F5" s="7" t="s">
        <v>4</v>
      </c>
      <c r="G5" s="100"/>
      <c r="H5" s="100"/>
      <c r="I5" s="7" t="s">
        <v>9</v>
      </c>
      <c r="J5" s="6" t="s">
        <v>14</v>
      </c>
      <c r="K5" s="7" t="s">
        <v>11</v>
      </c>
      <c r="L5" s="6" t="s">
        <v>16</v>
      </c>
      <c r="M5" s="7" t="s">
        <v>19</v>
      </c>
      <c r="N5" s="103"/>
      <c r="O5" s="7" t="s">
        <v>23</v>
      </c>
      <c r="P5" s="7" t="s">
        <v>24</v>
      </c>
    </row>
    <row r="6" spans="1:16" ht="16.5">
      <c r="A6" s="91"/>
      <c r="B6" s="92"/>
      <c r="C6" s="101"/>
      <c r="D6" s="101"/>
      <c r="E6" s="9"/>
      <c r="F6" s="10" t="s">
        <v>5</v>
      </c>
      <c r="G6" s="101"/>
      <c r="H6" s="101"/>
      <c r="I6" s="10"/>
      <c r="J6" s="8"/>
      <c r="K6" s="10" t="s">
        <v>12</v>
      </c>
      <c r="L6" s="8" t="s">
        <v>17</v>
      </c>
      <c r="M6" s="10" t="s">
        <v>20</v>
      </c>
      <c r="N6" s="104"/>
      <c r="O6" s="10"/>
      <c r="P6" s="10"/>
    </row>
    <row r="7" spans="1:16" ht="16.5">
      <c r="A7" s="11" t="s">
        <v>25</v>
      </c>
      <c r="B7" s="12"/>
      <c r="C7" s="13"/>
      <c r="D7" s="4"/>
      <c r="E7" s="13"/>
      <c r="F7" s="14"/>
      <c r="G7" s="13"/>
      <c r="H7" s="13"/>
      <c r="I7" s="14"/>
      <c r="J7" s="13"/>
      <c r="K7" s="14"/>
      <c r="L7" s="13"/>
      <c r="M7" s="14"/>
      <c r="N7" s="14"/>
      <c r="O7" s="14"/>
      <c r="P7" s="14"/>
    </row>
    <row r="8" spans="1:16" ht="16.5">
      <c r="A8" s="15"/>
      <c r="B8" s="16" t="s">
        <v>28</v>
      </c>
      <c r="C8" s="17">
        <v>6454300</v>
      </c>
      <c r="D8" s="18">
        <f aca="true" t="shared" si="0" ref="D8:D20">SUM(E8:P8)</f>
        <v>1411761</v>
      </c>
      <c r="E8" s="17">
        <f>182350+663916+425410</f>
        <v>1271676</v>
      </c>
      <c r="F8" s="19"/>
      <c r="G8" s="17">
        <f>15000+15000+15000</f>
        <v>45000</v>
      </c>
      <c r="H8" s="19"/>
      <c r="I8" s="19"/>
      <c r="J8" s="17">
        <f>31695+31695+31695</f>
        <v>95085</v>
      </c>
      <c r="K8" s="20"/>
      <c r="L8" s="17"/>
      <c r="M8" s="20"/>
      <c r="N8" s="20"/>
      <c r="O8" s="20"/>
      <c r="P8" s="17"/>
    </row>
    <row r="9" spans="1:16" ht="16.5">
      <c r="A9" s="21"/>
      <c r="B9" s="22" t="s">
        <v>27</v>
      </c>
      <c r="C9" s="23">
        <v>152000</v>
      </c>
      <c r="D9" s="24">
        <f t="shared" si="0"/>
        <v>33630</v>
      </c>
      <c r="E9" s="23">
        <f>11210+11210+11210</f>
        <v>33630</v>
      </c>
      <c r="F9" s="25"/>
      <c r="G9" s="25"/>
      <c r="H9" s="25"/>
      <c r="I9" s="25"/>
      <c r="J9" s="23"/>
      <c r="K9" s="26"/>
      <c r="L9" s="23"/>
      <c r="M9" s="26"/>
      <c r="N9" s="26"/>
      <c r="O9" s="26"/>
      <c r="P9" s="23"/>
    </row>
    <row r="10" spans="1:16" ht="16.5">
      <c r="A10" s="27"/>
      <c r="B10" s="22" t="s">
        <v>29</v>
      </c>
      <c r="C10" s="23">
        <v>1144000</v>
      </c>
      <c r="D10" s="24">
        <f t="shared" si="0"/>
        <v>260568</v>
      </c>
      <c r="E10" s="23">
        <f>27450+27450+27450</f>
        <v>82350</v>
      </c>
      <c r="F10" s="25"/>
      <c r="G10" s="23">
        <f>22800+33000+41418</f>
        <v>97218</v>
      </c>
      <c r="H10" s="23">
        <f>9000+9000+9000</f>
        <v>27000</v>
      </c>
      <c r="I10" s="25"/>
      <c r="J10" s="23">
        <f>18000+18000+18000</f>
        <v>54000</v>
      </c>
      <c r="K10" s="26"/>
      <c r="L10" s="23"/>
      <c r="M10" s="26"/>
      <c r="N10" s="26"/>
      <c r="O10" s="26"/>
      <c r="P10" s="23"/>
    </row>
    <row r="11" spans="1:16" ht="16.5">
      <c r="A11" s="27"/>
      <c r="B11" s="22" t="s">
        <v>30</v>
      </c>
      <c r="C11" s="23">
        <v>1555000</v>
      </c>
      <c r="D11" s="24">
        <f t="shared" si="0"/>
        <v>57371.5</v>
      </c>
      <c r="E11" s="23">
        <f>14439.75+15909+15832.75</f>
        <v>46181.5</v>
      </c>
      <c r="F11" s="25"/>
      <c r="G11" s="23">
        <v>640</v>
      </c>
      <c r="H11" s="23"/>
      <c r="I11" s="25"/>
      <c r="J11" s="23">
        <f>1950+4950+3650</f>
        <v>10550</v>
      </c>
      <c r="K11" s="26"/>
      <c r="L11" s="23"/>
      <c r="M11" s="26"/>
      <c r="N11" s="26"/>
      <c r="O11" s="26"/>
      <c r="P11" s="23"/>
    </row>
    <row r="12" spans="1:16" ht="16.5">
      <c r="A12" s="27"/>
      <c r="B12" s="22" t="s">
        <v>31</v>
      </c>
      <c r="C12" s="23">
        <v>2428290</v>
      </c>
      <c r="D12" s="24">
        <f t="shared" si="0"/>
        <v>427230</v>
      </c>
      <c r="E12" s="23">
        <f>14110+25910+278390</f>
        <v>318410</v>
      </c>
      <c r="F12" s="25">
        <v>5400</v>
      </c>
      <c r="G12" s="23"/>
      <c r="H12" s="25"/>
      <c r="I12" s="25"/>
      <c r="J12" s="23">
        <f>3500+2360</f>
        <v>5860</v>
      </c>
      <c r="K12" s="26"/>
      <c r="L12" s="23">
        <f>2800+94760</f>
        <v>97560</v>
      </c>
      <c r="M12" s="26"/>
      <c r="N12" s="26"/>
      <c r="O12" s="26"/>
      <c r="P12" s="23"/>
    </row>
    <row r="13" spans="1:16" ht="16.5">
      <c r="A13" s="27"/>
      <c r="B13" s="16" t="s">
        <v>32</v>
      </c>
      <c r="C13" s="23">
        <v>1863620</v>
      </c>
      <c r="D13" s="24">
        <f t="shared" si="0"/>
        <v>233024.4</v>
      </c>
      <c r="E13" s="23">
        <f>8837+39547+52845</f>
        <v>101229</v>
      </c>
      <c r="F13" s="25"/>
      <c r="G13" s="23">
        <f>9400+103795.4</f>
        <v>113195.4</v>
      </c>
      <c r="H13" s="25"/>
      <c r="I13" s="25"/>
      <c r="J13" s="23">
        <v>18600</v>
      </c>
      <c r="K13" s="26"/>
      <c r="L13" s="23"/>
      <c r="M13" s="26"/>
      <c r="N13" s="26"/>
      <c r="O13" s="26"/>
      <c r="P13" s="23"/>
    </row>
    <row r="14" spans="1:16" ht="16.5">
      <c r="A14" s="27" t="s">
        <v>26</v>
      </c>
      <c r="B14" s="28" t="s">
        <v>33</v>
      </c>
      <c r="C14" s="23">
        <v>342000</v>
      </c>
      <c r="D14" s="24">
        <f t="shared" si="0"/>
        <v>67057.79</v>
      </c>
      <c r="E14" s="23">
        <f>35556.87+6480.82+17661.12</f>
        <v>59698.81</v>
      </c>
      <c r="F14" s="25"/>
      <c r="G14" s="25">
        <f>1630.02+2393.3+3335.66</f>
        <v>7358.98</v>
      </c>
      <c r="H14" s="25"/>
      <c r="I14" s="25"/>
      <c r="J14" s="23"/>
      <c r="K14" s="26"/>
      <c r="L14" s="23"/>
      <c r="M14" s="26"/>
      <c r="N14" s="26"/>
      <c r="O14" s="26"/>
      <c r="P14" s="23"/>
    </row>
    <row r="15" spans="1:16" ht="16.5">
      <c r="A15" s="27"/>
      <c r="B15" s="28" t="s">
        <v>34</v>
      </c>
      <c r="C15" s="23">
        <v>1520800</v>
      </c>
      <c r="D15" s="24">
        <f t="shared" si="0"/>
        <v>691600</v>
      </c>
      <c r="E15" s="25"/>
      <c r="F15" s="25"/>
      <c r="G15" s="25">
        <v>691600</v>
      </c>
      <c r="H15" s="25"/>
      <c r="I15" s="25"/>
      <c r="J15" s="23"/>
      <c r="K15" s="26"/>
      <c r="L15" s="23"/>
      <c r="M15" s="26"/>
      <c r="N15" s="26"/>
      <c r="O15" s="26"/>
      <c r="P15" s="23"/>
    </row>
    <row r="16" spans="1:16" ht="16.5">
      <c r="A16" s="27"/>
      <c r="B16" s="29" t="s">
        <v>35</v>
      </c>
      <c r="C16" s="23">
        <v>20000</v>
      </c>
      <c r="D16" s="24">
        <f t="shared" si="0"/>
        <v>0</v>
      </c>
      <c r="E16" s="25"/>
      <c r="F16" s="25"/>
      <c r="G16" s="25"/>
      <c r="H16" s="25"/>
      <c r="I16" s="23"/>
      <c r="J16" s="23"/>
      <c r="K16" s="26"/>
      <c r="L16" s="23"/>
      <c r="M16" s="26"/>
      <c r="N16" s="26"/>
      <c r="O16" s="26"/>
      <c r="P16" s="23"/>
    </row>
    <row r="17" spans="1:16" ht="16.5">
      <c r="A17" s="27"/>
      <c r="B17" s="28" t="s">
        <v>24</v>
      </c>
      <c r="C17" s="23">
        <v>537290</v>
      </c>
      <c r="D17" s="24">
        <f t="shared" si="0"/>
        <v>120364</v>
      </c>
      <c r="E17" s="25"/>
      <c r="F17" s="25"/>
      <c r="G17" s="25"/>
      <c r="H17" s="25"/>
      <c r="I17" s="25"/>
      <c r="J17" s="23"/>
      <c r="K17" s="26"/>
      <c r="L17" s="23"/>
      <c r="M17" s="26"/>
      <c r="N17" s="26"/>
      <c r="O17" s="26"/>
      <c r="P17" s="23">
        <f>103236+8156+8972</f>
        <v>120364</v>
      </c>
    </row>
    <row r="18" spans="1:16" ht="16.5">
      <c r="A18" s="27"/>
      <c r="B18" s="28" t="s">
        <v>36</v>
      </c>
      <c r="C18" s="23">
        <v>297100</v>
      </c>
      <c r="D18" s="24">
        <f t="shared" si="0"/>
        <v>46939.85</v>
      </c>
      <c r="E18" s="25">
        <f>8939.85+9000</f>
        <v>17939.85</v>
      </c>
      <c r="F18" s="25"/>
      <c r="G18" s="25">
        <f>20000+9000</f>
        <v>29000</v>
      </c>
      <c r="H18" s="25"/>
      <c r="I18" s="25"/>
      <c r="J18" s="23"/>
      <c r="K18" s="26"/>
      <c r="L18" s="23"/>
      <c r="M18" s="26"/>
      <c r="N18" s="26"/>
      <c r="O18" s="26"/>
      <c r="P18" s="23"/>
    </row>
    <row r="19" spans="1:16" ht="16.5">
      <c r="A19" s="30"/>
      <c r="B19" s="31" t="s">
        <v>37</v>
      </c>
      <c r="C19" s="32">
        <v>1530000</v>
      </c>
      <c r="D19" s="33">
        <f t="shared" si="0"/>
        <v>0</v>
      </c>
      <c r="E19" s="34"/>
      <c r="F19" s="34"/>
      <c r="G19" s="34"/>
      <c r="H19" s="34"/>
      <c r="I19" s="34"/>
      <c r="J19" s="32"/>
      <c r="K19" s="35"/>
      <c r="L19" s="32"/>
      <c r="M19" s="35"/>
      <c r="N19" s="35"/>
      <c r="O19" s="35"/>
      <c r="P19" s="32"/>
    </row>
    <row r="20" spans="1:16" ht="17.25" thickBot="1">
      <c r="A20" s="80" t="s">
        <v>2</v>
      </c>
      <c r="B20" s="81"/>
      <c r="C20" s="36">
        <f>SUM(C8:C19)</f>
        <v>17844400</v>
      </c>
      <c r="D20" s="37">
        <f t="shared" si="0"/>
        <v>3349546.54</v>
      </c>
      <c r="E20" s="36">
        <f aca="true" t="shared" si="1" ref="E20:J20">SUM(E8:E19)</f>
        <v>1931115.1600000001</v>
      </c>
      <c r="F20" s="38">
        <f t="shared" si="1"/>
        <v>5400</v>
      </c>
      <c r="G20" s="36">
        <f t="shared" si="1"/>
        <v>984012.38</v>
      </c>
      <c r="H20" s="36">
        <f t="shared" si="1"/>
        <v>27000</v>
      </c>
      <c r="I20" s="36">
        <f t="shared" si="1"/>
        <v>0</v>
      </c>
      <c r="J20" s="36">
        <f t="shared" si="1"/>
        <v>184095</v>
      </c>
      <c r="K20" s="39"/>
      <c r="L20" s="36">
        <f>SUM(L8:L19)</f>
        <v>97560</v>
      </c>
      <c r="M20" s="39"/>
      <c r="N20" s="39"/>
      <c r="O20" s="39"/>
      <c r="P20" s="40">
        <f>SUM(P8:P19)</f>
        <v>120364</v>
      </c>
    </row>
    <row r="21" spans="1:16" ht="17.25" thickTop="1">
      <c r="A21" s="41" t="s">
        <v>38</v>
      </c>
      <c r="B21" s="42"/>
      <c r="C21" s="43"/>
      <c r="D21" s="44"/>
      <c r="E21" s="43"/>
      <c r="F21" s="45"/>
      <c r="G21" s="43"/>
      <c r="H21" s="43"/>
      <c r="I21" s="45"/>
      <c r="J21" s="43"/>
      <c r="K21" s="45"/>
      <c r="L21" s="46"/>
      <c r="M21" s="47"/>
      <c r="N21" s="47"/>
      <c r="O21" s="47"/>
      <c r="P21" s="45"/>
    </row>
    <row r="22" spans="1:16" ht="16.5">
      <c r="A22" s="15"/>
      <c r="B22" s="29" t="s">
        <v>39</v>
      </c>
      <c r="C22" s="17">
        <v>185700</v>
      </c>
      <c r="D22" s="18">
        <f>97.9+627.84+425.23</f>
        <v>1150.97</v>
      </c>
      <c r="E22" s="17"/>
      <c r="F22" s="20"/>
      <c r="G22" s="17"/>
      <c r="H22" s="17"/>
      <c r="I22" s="20"/>
      <c r="J22" s="17"/>
      <c r="K22" s="20"/>
      <c r="L22" s="48"/>
      <c r="M22" s="49"/>
      <c r="N22" s="49"/>
      <c r="O22" s="49"/>
      <c r="P22" s="20"/>
    </row>
    <row r="23" spans="1:16" ht="16.5">
      <c r="A23" s="27"/>
      <c r="B23" s="28" t="s">
        <v>40</v>
      </c>
      <c r="C23" s="23">
        <v>116700</v>
      </c>
      <c r="D23" s="24">
        <f>2385+1335+2302</f>
        <v>6022</v>
      </c>
      <c r="E23" s="23"/>
      <c r="F23" s="26"/>
      <c r="G23" s="23"/>
      <c r="H23" s="23"/>
      <c r="I23" s="26"/>
      <c r="J23" s="23"/>
      <c r="K23" s="26"/>
      <c r="L23" s="50"/>
      <c r="M23" s="51"/>
      <c r="N23" s="51"/>
      <c r="O23" s="51"/>
      <c r="P23" s="26"/>
    </row>
    <row r="24" spans="1:16" ht="16.5">
      <c r="A24" s="27"/>
      <c r="B24" s="28" t="s">
        <v>41</v>
      </c>
      <c r="C24" s="23">
        <v>162000</v>
      </c>
      <c r="D24" s="24">
        <f>2965.21+8404.11+74065</f>
        <v>85434.32</v>
      </c>
      <c r="E24" s="23"/>
      <c r="F24" s="26"/>
      <c r="G24" s="23"/>
      <c r="H24" s="23"/>
      <c r="I24" s="26"/>
      <c r="J24" s="23"/>
      <c r="K24" s="26"/>
      <c r="L24" s="50"/>
      <c r="M24" s="51"/>
      <c r="N24" s="51"/>
      <c r="O24" s="51"/>
      <c r="P24" s="26"/>
    </row>
    <row r="25" spans="1:16" ht="16.5">
      <c r="A25" s="27"/>
      <c r="B25" s="28" t="s">
        <v>42</v>
      </c>
      <c r="C25" s="23">
        <v>132300</v>
      </c>
      <c r="D25" s="24">
        <f>400+420+26</f>
        <v>846</v>
      </c>
      <c r="E25" s="23"/>
      <c r="F25" s="26"/>
      <c r="G25" s="23"/>
      <c r="H25" s="23"/>
      <c r="I25" s="26"/>
      <c r="J25" s="23"/>
      <c r="K25" s="26"/>
      <c r="L25" s="50"/>
      <c r="M25" s="51"/>
      <c r="N25" s="51"/>
      <c r="O25" s="51"/>
      <c r="P25" s="26"/>
    </row>
    <row r="26" spans="1:16" ht="16.5">
      <c r="A26" s="27"/>
      <c r="B26" s="28" t="s">
        <v>43</v>
      </c>
      <c r="C26" s="25">
        <v>1200</v>
      </c>
      <c r="D26" s="24">
        <v>0</v>
      </c>
      <c r="E26" s="23"/>
      <c r="F26" s="26"/>
      <c r="G26" s="23"/>
      <c r="H26" s="23"/>
      <c r="I26" s="26"/>
      <c r="J26" s="23"/>
      <c r="K26" s="26"/>
      <c r="L26" s="50"/>
      <c r="M26" s="51"/>
      <c r="N26" s="51"/>
      <c r="O26" s="51"/>
      <c r="P26" s="26"/>
    </row>
    <row r="27" spans="1:16" ht="16.5">
      <c r="A27" s="27"/>
      <c r="B27" s="28" t="s">
        <v>44</v>
      </c>
      <c r="C27" s="23">
        <v>9525700</v>
      </c>
      <c r="D27" s="24">
        <f>441739.04+1780817.74+629159.51</f>
        <v>2851716.29</v>
      </c>
      <c r="E27" s="23"/>
      <c r="F27" s="26"/>
      <c r="G27" s="23"/>
      <c r="H27" s="23"/>
      <c r="I27" s="26"/>
      <c r="J27" s="23"/>
      <c r="K27" s="26"/>
      <c r="L27" s="50"/>
      <c r="M27" s="51"/>
      <c r="N27" s="51"/>
      <c r="O27" s="51"/>
      <c r="P27" s="26"/>
    </row>
    <row r="28" spans="1:16" ht="16.5">
      <c r="A28" s="52"/>
      <c r="B28" s="53" t="s">
        <v>45</v>
      </c>
      <c r="C28" s="54">
        <v>7720800</v>
      </c>
      <c r="D28" s="55">
        <v>3385261</v>
      </c>
      <c r="E28" s="54"/>
      <c r="F28" s="56"/>
      <c r="G28" s="54"/>
      <c r="H28" s="54"/>
      <c r="I28" s="56"/>
      <c r="J28" s="54"/>
      <c r="K28" s="56"/>
      <c r="L28" s="57"/>
      <c r="M28" s="58"/>
      <c r="N28" s="58"/>
      <c r="O28" s="58"/>
      <c r="P28" s="56"/>
    </row>
    <row r="29" spans="1:16" ht="17.25" thickBot="1">
      <c r="A29" s="80" t="s">
        <v>46</v>
      </c>
      <c r="B29" s="82"/>
      <c r="C29" s="40">
        <f>SUM(C22:C28)</f>
        <v>17844400</v>
      </c>
      <c r="D29" s="59">
        <f>SUM(D22:D28)</f>
        <v>6330430.58</v>
      </c>
      <c r="E29" s="40"/>
      <c r="F29" s="60"/>
      <c r="G29" s="40"/>
      <c r="H29" s="40"/>
      <c r="I29" s="60"/>
      <c r="J29" s="40"/>
      <c r="K29" s="60"/>
      <c r="L29" s="36"/>
      <c r="M29" s="39"/>
      <c r="N29" s="39"/>
      <c r="O29" s="39"/>
      <c r="P29" s="60"/>
    </row>
    <row r="30" spans="1:16" ht="18" thickBot="1" thickTop="1">
      <c r="A30" s="83" t="s">
        <v>47</v>
      </c>
      <c r="B30" s="84"/>
      <c r="C30" s="61"/>
      <c r="D30" s="62">
        <f>SUM(D29-D20)</f>
        <v>2980884.04</v>
      </c>
      <c r="E30" s="61"/>
      <c r="F30" s="63"/>
      <c r="G30" s="61"/>
      <c r="H30" s="61"/>
      <c r="I30" s="63"/>
      <c r="J30" s="61"/>
      <c r="K30" s="63"/>
      <c r="L30" s="64"/>
      <c r="M30" s="65"/>
      <c r="N30" s="65"/>
      <c r="O30" s="65"/>
      <c r="P30" s="63"/>
    </row>
    <row r="31" spans="1:16" ht="17.25" thickTop="1">
      <c r="A31" s="73"/>
      <c r="B31" s="73"/>
      <c r="C31" s="74"/>
      <c r="D31" s="75"/>
      <c r="E31" s="74"/>
      <c r="F31" s="76"/>
      <c r="G31" s="74"/>
      <c r="H31" s="74"/>
      <c r="I31" s="76"/>
      <c r="J31" s="74"/>
      <c r="K31" s="76"/>
      <c r="L31" s="74"/>
      <c r="M31" s="76"/>
      <c r="N31" s="76"/>
      <c r="O31" s="76"/>
      <c r="P31" s="76"/>
    </row>
    <row r="32" spans="1:16" ht="16.5">
      <c r="A32" s="73"/>
      <c r="B32" s="73"/>
      <c r="C32" s="74"/>
      <c r="D32" s="75"/>
      <c r="E32" s="74"/>
      <c r="F32" s="76"/>
      <c r="G32" s="74"/>
      <c r="H32" s="74"/>
      <c r="I32" s="76"/>
      <c r="J32" s="74"/>
      <c r="K32" s="76"/>
      <c r="L32" s="74"/>
      <c r="M32" s="76"/>
      <c r="N32" s="76"/>
      <c r="O32" s="76"/>
      <c r="P32" s="76"/>
    </row>
    <row r="33" spans="1:16" ht="16.5">
      <c r="A33" s="73"/>
      <c r="B33" s="73"/>
      <c r="C33" s="74"/>
      <c r="D33" s="75"/>
      <c r="E33" s="74"/>
      <c r="F33" s="76"/>
      <c r="G33" s="74"/>
      <c r="H33" s="74"/>
      <c r="I33" s="76"/>
      <c r="J33" s="74"/>
      <c r="K33" s="76"/>
      <c r="L33" s="74"/>
      <c r="M33" s="76"/>
      <c r="N33" s="76"/>
      <c r="O33" s="76"/>
      <c r="P33" s="76"/>
    </row>
  </sheetData>
  <mergeCells count="12">
    <mergeCell ref="A1:P1"/>
    <mergeCell ref="A2:P2"/>
    <mergeCell ref="A3:P3"/>
    <mergeCell ref="A29:B29"/>
    <mergeCell ref="G4:G6"/>
    <mergeCell ref="H4:H6"/>
    <mergeCell ref="N4:N6"/>
    <mergeCell ref="A30:B30"/>
    <mergeCell ref="A4:B6"/>
    <mergeCell ref="C4:C6"/>
    <mergeCell ref="D4:D6"/>
    <mergeCell ref="A20:B20"/>
  </mergeCells>
  <printOptions/>
  <pageMargins left="0.35433070866141736" right="0.35433070866141736" top="0.4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iLLuSioN</cp:lastModifiedBy>
  <cp:lastPrinted>2012-04-17T09:25:25Z</cp:lastPrinted>
  <dcterms:created xsi:type="dcterms:W3CDTF">2011-10-11T08:20:40Z</dcterms:created>
  <dcterms:modified xsi:type="dcterms:W3CDTF">2013-02-02T07:34:39Z</dcterms:modified>
  <cp:category/>
  <cp:version/>
  <cp:contentType/>
  <cp:contentStatus/>
</cp:coreProperties>
</file>